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7055" windowHeight="9150" activeTab="5"/>
  </bookViews>
  <sheets>
    <sheet name="اجماليات" sheetId="4" r:id="rId1"/>
    <sheet name="جدول  2 " sheetId="7" r:id="rId2"/>
    <sheet name="2014" sheetId="3" r:id="rId3"/>
    <sheet name="2014 (2)" sheetId="5" r:id="rId4"/>
    <sheet name="2015" sheetId="1" r:id="rId5"/>
    <sheet name="2015 (3)" sheetId="8" r:id="rId6"/>
  </sheets>
  <definedNames>
    <definedName name="_xlnm.Print_Area" localSheetId="2">'2014'!$A$1:$J$25</definedName>
    <definedName name="_xlnm.Print_Area" localSheetId="3">'2014 (2)'!$A$1:$I$24</definedName>
    <definedName name="_xlnm.Print_Area" localSheetId="4">'2015'!$A$1:$H$25</definedName>
    <definedName name="_xlnm.Print_Area" localSheetId="5">'2015 (3)'!$A$1:$I$24</definedName>
    <definedName name="_xlnm.Print_Area" localSheetId="0">اجماليات!$A$1:$F$11</definedName>
    <definedName name="_xlnm.Print_Area" localSheetId="1">'جدول  2 '!$A$1:$F$16</definedName>
  </definedNames>
  <calcPr calcId="144525"/>
</workbook>
</file>

<file path=xl/calcChain.xml><?xml version="1.0" encoding="utf-8"?>
<calcChain xmlns="http://schemas.openxmlformats.org/spreadsheetml/2006/main">
  <c r="F22" i="8" l="1"/>
  <c r="C22" i="8"/>
  <c r="G21" i="8"/>
  <c r="E21" i="8"/>
  <c r="F20" i="8"/>
  <c r="D20" i="8"/>
  <c r="D22" i="8" s="1"/>
  <c r="C20" i="8"/>
  <c r="E19" i="8"/>
  <c r="G19" i="8" s="1"/>
  <c r="G18" i="8"/>
  <c r="G17" i="8" s="1"/>
  <c r="E18" i="8"/>
  <c r="F17" i="8"/>
  <c r="E17" i="8"/>
  <c r="D17" i="8"/>
  <c r="C17" i="8"/>
  <c r="E16" i="8"/>
  <c r="G16" i="8" s="1"/>
  <c r="E15" i="8"/>
  <c r="G15" i="8" s="1"/>
  <c r="G14" i="8" s="1"/>
  <c r="F14" i="8"/>
  <c r="D14" i="8"/>
  <c r="C14" i="8"/>
  <c r="G13" i="8"/>
  <c r="E13" i="8"/>
  <c r="E12" i="8"/>
  <c r="G12" i="8" s="1"/>
  <c r="G11" i="8"/>
  <c r="E11" i="8"/>
  <c r="E10" i="8"/>
  <c r="G10" i="8" s="1"/>
  <c r="G9" i="8"/>
  <c r="E9" i="8"/>
  <c r="E8" i="8"/>
  <c r="G8" i="8" s="1"/>
  <c r="G7" i="8"/>
  <c r="G6" i="8" s="1"/>
  <c r="E7" i="8"/>
  <c r="F6" i="8"/>
  <c r="E6" i="8"/>
  <c r="D6" i="8"/>
  <c r="C6" i="8"/>
  <c r="E5" i="8"/>
  <c r="G5" i="8" s="1"/>
  <c r="D25" i="4"/>
  <c r="C25" i="4"/>
  <c r="F18" i="1"/>
  <c r="E18" i="1"/>
  <c r="D18" i="1"/>
  <c r="C18" i="1"/>
  <c r="F12" i="1"/>
  <c r="E12" i="1"/>
  <c r="D12" i="1"/>
  <c r="C12" i="1"/>
  <c r="F20" i="5"/>
  <c r="F22" i="5" s="1"/>
  <c r="C20" i="5"/>
  <c r="C22" i="5" s="1"/>
  <c r="F17" i="5"/>
  <c r="D17" i="5"/>
  <c r="C17" i="5"/>
  <c r="E17" i="5" s="1"/>
  <c r="G17" i="5" s="1"/>
  <c r="D6" i="3"/>
  <c r="D18" i="3"/>
  <c r="C22" i="4"/>
  <c r="C23" i="4" s="1"/>
  <c r="D34" i="7"/>
  <c r="C34" i="7"/>
  <c r="C20" i="7"/>
  <c r="C21" i="7" s="1"/>
  <c r="B22" i="7"/>
  <c r="B23" i="7" s="1"/>
  <c r="B20" i="7"/>
  <c r="E20" i="8" l="1"/>
  <c r="E14" i="8"/>
  <c r="B9" i="7"/>
  <c r="B13" i="7" s="1"/>
  <c r="G20" i="8" l="1"/>
  <c r="G22" i="8" s="1"/>
  <c r="E22" i="8"/>
  <c r="D29" i="8"/>
  <c r="D30" i="8" s="1"/>
  <c r="B16" i="7"/>
  <c r="D14" i="4"/>
  <c r="C14" i="4"/>
  <c r="D19" i="4"/>
  <c r="C19" i="4"/>
  <c r="D4" i="7"/>
  <c r="C4" i="7"/>
  <c r="C5" i="7"/>
  <c r="D5" i="7"/>
  <c r="D6" i="7"/>
  <c r="C6" i="7"/>
  <c r="D7" i="7"/>
  <c r="D32" i="7" s="1"/>
  <c r="C7" i="7"/>
  <c r="D8" i="7"/>
  <c r="C8" i="7"/>
  <c r="E15" i="7"/>
  <c r="E14" i="7"/>
  <c r="E12" i="7"/>
  <c r="E11" i="7"/>
  <c r="E10" i="7"/>
  <c r="E8" i="7"/>
  <c r="E6" i="7"/>
  <c r="E4" i="7"/>
  <c r="C18" i="7" l="1"/>
  <c r="C36" i="7"/>
  <c r="C37" i="7" s="1"/>
  <c r="C22" i="7"/>
  <c r="C23" i="7" s="1"/>
  <c r="C24" i="7" s="1"/>
  <c r="C26" i="7" s="1"/>
  <c r="C27" i="7" s="1"/>
  <c r="D18" i="7"/>
  <c r="D36" i="7"/>
  <c r="D37" i="7" s="1"/>
  <c r="D22" i="7"/>
  <c r="D23" i="7" s="1"/>
  <c r="D24" i="7" s="1"/>
  <c r="D26" i="7" s="1"/>
  <c r="D9" i="7"/>
  <c r="D13" i="7" s="1"/>
  <c r="D16" i="7" s="1"/>
  <c r="E7" i="7"/>
  <c r="C32" i="7"/>
  <c r="E5" i="7"/>
  <c r="C9" i="7"/>
  <c r="F14" i="5"/>
  <c r="F6" i="5"/>
  <c r="D6" i="5"/>
  <c r="C6" i="5"/>
  <c r="E6" i="5" s="1"/>
  <c r="D14" i="5"/>
  <c r="C14" i="5"/>
  <c r="E14" i="5" s="1"/>
  <c r="G14" i="5" s="1"/>
  <c r="D20" i="5"/>
  <c r="G21" i="5"/>
  <c r="E21" i="5"/>
  <c r="E19" i="5"/>
  <c r="G19" i="5" s="1"/>
  <c r="E18" i="5"/>
  <c r="G18" i="5" s="1"/>
  <c r="E16" i="5"/>
  <c r="G16" i="5" s="1"/>
  <c r="E15" i="5"/>
  <c r="G15" i="5" s="1"/>
  <c r="E13" i="5"/>
  <c r="G13" i="5" s="1"/>
  <c r="E12" i="5"/>
  <c r="G12" i="5" s="1"/>
  <c r="E11" i="5"/>
  <c r="G11" i="5" s="1"/>
  <c r="E10" i="5"/>
  <c r="G10" i="5" s="1"/>
  <c r="E9" i="5"/>
  <c r="G9" i="5" s="1"/>
  <c r="E8" i="5"/>
  <c r="G8" i="5" s="1"/>
  <c r="E7" i="5"/>
  <c r="G7" i="5" s="1"/>
  <c r="G6" i="5" s="1"/>
  <c r="E5" i="5"/>
  <c r="G5" i="5" s="1"/>
  <c r="C13" i="7" l="1"/>
  <c r="C16" i="7" s="1"/>
  <c r="E16" i="7" s="1"/>
  <c r="D22" i="5"/>
  <c r="E20" i="5"/>
  <c r="C38" i="7"/>
  <c r="C40" i="7" s="1"/>
  <c r="C41" i="7" s="1"/>
  <c r="C43" i="7"/>
  <c r="C44" i="7" s="1"/>
  <c r="B36" i="7"/>
  <c r="E9" i="7"/>
  <c r="D43" i="7"/>
  <c r="D44" i="7" s="1"/>
  <c r="D38" i="7"/>
  <c r="D40" i="7" s="1"/>
  <c r="D41" i="7" s="1"/>
  <c r="E13" i="7"/>
  <c r="G20" i="5" l="1"/>
  <c r="G22" i="5" s="1"/>
  <c r="E22" i="5"/>
  <c r="D29" i="5" s="1"/>
  <c r="D30" i="5" s="1"/>
  <c r="E11" i="4"/>
  <c r="E9" i="4"/>
  <c r="E8" i="4"/>
  <c r="E7" i="4"/>
  <c r="E6" i="4"/>
  <c r="E5" i="4"/>
  <c r="E4" i="4"/>
  <c r="C6" i="1" l="1"/>
  <c r="E6" i="1"/>
  <c r="F6" i="1"/>
  <c r="D6" i="1"/>
  <c r="D22" i="3"/>
  <c r="H22" i="3"/>
  <c r="F6" i="3"/>
  <c r="H18" i="3"/>
  <c r="F18" i="3"/>
  <c r="G22" i="3"/>
  <c r="G24" i="3" s="1"/>
  <c r="E6" i="3"/>
  <c r="F22" i="3"/>
  <c r="E22" i="3"/>
  <c r="E24" i="3" s="1"/>
  <c r="C22" i="3"/>
  <c r="C24" i="3" s="1"/>
  <c r="H21" i="3"/>
  <c r="G21" i="3"/>
  <c r="F21" i="3"/>
  <c r="E21" i="3"/>
  <c r="D21" i="3"/>
  <c r="C21" i="3"/>
  <c r="G18" i="3"/>
  <c r="E18" i="3"/>
  <c r="C18" i="3"/>
  <c r="H16" i="3"/>
  <c r="G16" i="3"/>
  <c r="F16" i="3"/>
  <c r="E16" i="3"/>
  <c r="D16" i="3"/>
  <c r="C16" i="3"/>
  <c r="H12" i="3"/>
  <c r="G12" i="3"/>
  <c r="F12" i="3"/>
  <c r="E12" i="3"/>
  <c r="D12" i="3"/>
  <c r="C12" i="3"/>
  <c r="H6" i="3"/>
  <c r="G6" i="3"/>
  <c r="C6" i="3"/>
  <c r="F22" i="1" l="1"/>
  <c r="D22" i="1"/>
  <c r="C22" i="1"/>
  <c r="C24" i="1" s="1"/>
  <c r="F21" i="1"/>
  <c r="E21" i="1"/>
  <c r="D21" i="1"/>
  <c r="C21" i="1"/>
  <c r="F16" i="1"/>
  <c r="E16" i="1"/>
  <c r="D16" i="1"/>
  <c r="C16" i="1"/>
  <c r="E22" i="1"/>
  <c r="E24" i="1" l="1"/>
  <c r="E28" i="1" s="1"/>
</calcChain>
</file>

<file path=xl/sharedStrings.xml><?xml version="1.0" encoding="utf-8"?>
<sst xmlns="http://schemas.openxmlformats.org/spreadsheetml/2006/main" count="368" uniqueCount="148">
  <si>
    <t>رمز التصنيف الدولي</t>
  </si>
  <si>
    <t>الأنشطة الاقتصادية</t>
  </si>
  <si>
    <t>بالاسعار الجارية</t>
  </si>
  <si>
    <t>الاهمية النسبية (%)</t>
  </si>
  <si>
    <t>بالاسعار الثابتة  (2007=100)</t>
  </si>
  <si>
    <t>Economic Activities</t>
  </si>
  <si>
    <t>ISIC code</t>
  </si>
  <si>
    <t>At Current Prices</t>
  </si>
  <si>
    <t>Relative Share (%)</t>
  </si>
  <si>
    <t>At constant prices (2007=100)</t>
  </si>
  <si>
    <t>Relative share (%)</t>
  </si>
  <si>
    <t>الزراعة والغابات والصيد</t>
  </si>
  <si>
    <t xml:space="preserve">Agriculture, Forestry, Hunting &amp; Fishing  </t>
  </si>
  <si>
    <t>التعدين والمقالع</t>
  </si>
  <si>
    <t>Mining and Quarrying</t>
  </si>
  <si>
    <t>2-1</t>
  </si>
  <si>
    <t>Crude oil</t>
  </si>
  <si>
    <t>2-2</t>
  </si>
  <si>
    <t>الانواع الأخرى من التعدين</t>
  </si>
  <si>
    <t xml:space="preserve"> Other types of mining</t>
  </si>
  <si>
    <t>الصناعة التحويلية</t>
  </si>
  <si>
    <t>Manufacturing Industry</t>
  </si>
  <si>
    <t>3</t>
  </si>
  <si>
    <t>الكهرباء والماء</t>
  </si>
  <si>
    <t>Electricity and Water</t>
  </si>
  <si>
    <t>4</t>
  </si>
  <si>
    <t>البناء والتشييد</t>
  </si>
  <si>
    <t>Building and construction</t>
  </si>
  <si>
    <t>5</t>
  </si>
  <si>
    <t>مجموع الانشطة السلعية</t>
  </si>
  <si>
    <t>Commodity Activities</t>
  </si>
  <si>
    <t>النقل والاتصلات والخزن</t>
  </si>
  <si>
    <t xml:space="preserve">Transport ,Communications and storage        </t>
  </si>
  <si>
    <t>6</t>
  </si>
  <si>
    <t>تجارة الجملة والمفرد والفنادق وما شابه</t>
  </si>
  <si>
    <t>Wholesale, retail trade, hotels &amp; others</t>
  </si>
  <si>
    <t>7</t>
  </si>
  <si>
    <t>8-1</t>
  </si>
  <si>
    <t>البنوك والتأمين</t>
  </si>
  <si>
    <t>Banks and insurance</t>
  </si>
  <si>
    <t>مجموع الانشطة التوزيعية</t>
  </si>
  <si>
    <t>Distribution Activies</t>
  </si>
  <si>
    <t>8-2</t>
  </si>
  <si>
    <t xml:space="preserve">ملكية دور السكن </t>
  </si>
  <si>
    <t>Owenrship of dwellings</t>
  </si>
  <si>
    <t>خدمات التنمية الاجتماعية والشخصية</t>
  </si>
  <si>
    <t>Social and personal services</t>
  </si>
  <si>
    <t>9</t>
  </si>
  <si>
    <t>9-1</t>
  </si>
  <si>
    <t>الحكومة العامة</t>
  </si>
  <si>
    <t>General Government</t>
  </si>
  <si>
    <t>9-2</t>
  </si>
  <si>
    <t>الخدمات الشخصية</t>
  </si>
  <si>
    <t>Personal services</t>
  </si>
  <si>
    <t>مجموع الانشطة الخدمية</t>
  </si>
  <si>
    <t>Services Activities</t>
  </si>
  <si>
    <t>مجموع الأنشطة</t>
  </si>
  <si>
    <t>Total activities</t>
  </si>
  <si>
    <t>ناقصا: رسم الخدمة المحتسب</t>
  </si>
  <si>
    <t>Minus: Imputed bank service charge</t>
  </si>
  <si>
    <t xml:space="preserve">الناتج المحلي الإجمالي   </t>
  </si>
  <si>
    <t>GDP</t>
  </si>
  <si>
    <t>الناتج عدا النفط والبنوك بالجاري</t>
  </si>
  <si>
    <t>الناتج عدا النفط والبنوك بالثابت</t>
  </si>
  <si>
    <t>المخفض</t>
  </si>
  <si>
    <t>البنوك بالجاري</t>
  </si>
  <si>
    <t>البنوك بالثابت</t>
  </si>
  <si>
    <t>رسم الخدمة بالجاري</t>
  </si>
  <si>
    <t>رسم الخدمة بالثابت</t>
  </si>
  <si>
    <t xml:space="preserve">النفط الخام </t>
  </si>
  <si>
    <t>بالاسعار الثابتة (1988=100)</t>
  </si>
  <si>
    <t>At Constant Prices(1988=100)</t>
  </si>
  <si>
    <t>المؤشرات</t>
  </si>
  <si>
    <t>Indicators</t>
  </si>
  <si>
    <t>National Income at current prices (Billion ID)</t>
  </si>
  <si>
    <t>متوسط نصيب الفرد من الدخل القومي (الف دينار)</t>
  </si>
  <si>
    <t>NI per capita (000 ID)</t>
  </si>
  <si>
    <t>الناتج المحلي الاجمالي بالاسعار الاساسية الجارية (مليار دينار)</t>
  </si>
  <si>
    <t>Gross Domestic Product at basic current prices (Billion ID)</t>
  </si>
  <si>
    <t>الناتج المحلي الاجمالي بالاسعار الاساسية الجارية (مليار دولار)</t>
  </si>
  <si>
    <t>Gross Domestic Product at basic current prices (Billion US$)</t>
  </si>
  <si>
    <t>متوسط نصيب الفرد من الناتج المحلي بالاسعار الجارية (الف دينار)</t>
  </si>
  <si>
    <t>GDP per capita at current prices (000 ID)</t>
  </si>
  <si>
    <t>متوسط نصيب الفرد من الناتج المحلي بالاسعار الجارية (الف دولار)</t>
  </si>
  <si>
    <t>GDP per capita at current prices (000 US$)</t>
  </si>
  <si>
    <t>الناتج المحلي الاجمالي بالاسعار الثابتة (100=1988) (مليار دينار)</t>
  </si>
  <si>
    <t>Gross Domestic Product at constant  prices(1988=100) (Billion ID)</t>
  </si>
  <si>
    <t>الناتج المحلي الاجمالي بالاسعار الثابتة (100=2007) (مليار دينار)</t>
  </si>
  <si>
    <t>Gross Domestic Product at constant  prices(2007=100) (Billion ID)</t>
  </si>
  <si>
    <t>_</t>
  </si>
  <si>
    <t>معدل التغير السنوي 2015/2014 %</t>
  </si>
  <si>
    <t>الضرائب غير المباشرة</t>
  </si>
  <si>
    <t>قيمة الإنتاج</t>
  </si>
  <si>
    <t>قيمة المستلزمات</t>
  </si>
  <si>
    <t xml:space="preserve">القيمة المضافة الاجمالية </t>
  </si>
  <si>
    <t>تعويضات المشتغلين</t>
  </si>
  <si>
    <t>فائض العمليات</t>
  </si>
  <si>
    <t>Value of output</t>
  </si>
  <si>
    <t>Value of input</t>
  </si>
  <si>
    <t>Gross value added</t>
  </si>
  <si>
    <t>Compensation of employees</t>
  </si>
  <si>
    <t>Operating surplus</t>
  </si>
  <si>
    <t>النقل والاتصالات والخزن</t>
  </si>
  <si>
    <t>8</t>
  </si>
  <si>
    <t>المال والتأمين وخدمات العقارات</t>
  </si>
  <si>
    <t>المجموع حسب الأنشطة</t>
  </si>
  <si>
    <t>رسم الخدمة المحتسب</t>
  </si>
  <si>
    <t>معدل التغير السنوي  %</t>
  </si>
  <si>
    <t xml:space="preserve">فائض العمليات </t>
  </si>
  <si>
    <t>تخصيصات استهلاك راس المال الثابت</t>
  </si>
  <si>
    <t xml:space="preserve">Consumption of fixed capital </t>
  </si>
  <si>
    <t>Indirect taxes</t>
  </si>
  <si>
    <t xml:space="preserve">ناقصا:الأعانات </t>
  </si>
  <si>
    <t>(-)Subsidies</t>
  </si>
  <si>
    <t xml:space="preserve">الناتج المحلي الأجمالي بسعر السوق </t>
  </si>
  <si>
    <t xml:space="preserve">Gross Domstic Product at market prices </t>
  </si>
  <si>
    <t>الانفاق الاستهلاكي العائلي</t>
  </si>
  <si>
    <t>Private final consumpition expenditure</t>
  </si>
  <si>
    <t>الانفاق الاستهلاكي الحكومي</t>
  </si>
  <si>
    <t>Government final consumpition expenditure</t>
  </si>
  <si>
    <t>اجمالي تكوين رأس المال الثابت</t>
  </si>
  <si>
    <t>Gross fixed capital formation</t>
  </si>
  <si>
    <t>التغير في الخزين</t>
  </si>
  <si>
    <t>Change in stocks</t>
  </si>
  <si>
    <t>الصادرات من السلع والخدمات</t>
  </si>
  <si>
    <t>Exports of goods and services</t>
  </si>
  <si>
    <t>ناقصاً:الأستيرادات من السلع والخدمات</t>
  </si>
  <si>
    <t>(-)Imports of goods and services</t>
  </si>
  <si>
    <t>الأنفاق على الناتج المحلي الأجمالي</t>
  </si>
  <si>
    <t>Expenditures on GDP</t>
  </si>
  <si>
    <t>الدخل القومي بالاسعار الجارية  (مليون دينار)</t>
  </si>
  <si>
    <t>الدخل القومي</t>
  </si>
  <si>
    <t>السكان</t>
  </si>
  <si>
    <t>ــ</t>
  </si>
  <si>
    <t xml:space="preserve">جدول (1): الدخل القومي والناتج المحلي الاجمالي ومتوسط نصيب الفرد لكل منهما للسنوات 2013 &amp;2014 &amp; 2015 </t>
  </si>
  <si>
    <t>Table (1): National Income, Gross Domestic Product and Per Capita for the years 2013&amp; 2014 &amp; 2015</t>
  </si>
  <si>
    <t>جدول (2)  الناتج المحلي الأجمالي بأسعار السوق للسنوات 2013 &amp;2014 &amp; 2015   (مليون دينار)</t>
  </si>
  <si>
    <r>
      <t>Table</t>
    </r>
    <r>
      <rPr>
        <b/>
        <sz val="12"/>
        <rFont val="Arial"/>
        <family val="2"/>
        <charset val="178"/>
      </rPr>
      <t xml:space="preserve"> (2)  Gross Domestic Product at Market prices for the years 2013&amp; 2014 &amp; 2015 (Million I.D.)</t>
    </r>
  </si>
  <si>
    <t>جدول (3)  الناتج المحلي الإجمالي لسنة 2014 حسب الأنشطة الإقتصادية  بالأسعار الجارية والاسعار الثابتة (1988=100، 2007=100) (مليون دينار) والاهميات النسبية لكل منهما (%)</t>
  </si>
  <si>
    <r>
      <t>Table</t>
    </r>
    <r>
      <rPr>
        <b/>
        <sz val="12"/>
        <rFont val="Arial"/>
        <family val="2"/>
        <charset val="178"/>
      </rPr>
      <t xml:space="preserve"> (9) Gross Domestic Product For the year 2014 by Economic Activities at Current &amp; Constant prices (1988=100, 2007=100) (Million I.D) &amp; Relative Share for them (%)        </t>
    </r>
  </si>
  <si>
    <t xml:space="preserve">جدول (4) قيمة الانتاج الاجمالي والقيمة المضافة الاجمالية وعناصرها حسب الانشطة الاقتصادية بالاسعار الجارية لسنة 2014 (مليون دينار) </t>
  </si>
  <si>
    <r>
      <t>Table</t>
    </r>
    <r>
      <rPr>
        <b/>
        <sz val="12"/>
        <rFont val="Arial"/>
        <family val="2"/>
        <charset val="178"/>
      </rPr>
      <t xml:space="preserve"> (4) Value of Gross Production, Gross Value Added and Its Compenents by Economic Activities at Current Prices for the year 2014                                  (Million I.D.)</t>
    </r>
  </si>
  <si>
    <t>جدول (5) الناتج المحلي الإجمالي لسنة 2015 حسب الأنشطة الإقتصادية  بالأسعار الجارية والاسعار الثابتة (2007=100) (مليون دينار) والاهميات النسبية لكل منهما (%)</t>
  </si>
  <si>
    <r>
      <t>Table</t>
    </r>
    <r>
      <rPr>
        <b/>
        <sz val="12"/>
        <rFont val="Arial"/>
        <family val="2"/>
        <charset val="178"/>
      </rPr>
      <t xml:space="preserve"> (5) Gross Domestic Product For the year 2014 by Economic Activities at Current &amp; Constant prices (2007=100) (Million I.D) &amp; Relative Share for them (%)        </t>
    </r>
  </si>
  <si>
    <t>Imputed bank service charge</t>
  </si>
  <si>
    <t>Finance, Insurance, Real Estates and Business Services</t>
  </si>
  <si>
    <t xml:space="preserve">جدول (4) قيمة الانتاج الاجمالي والقيمة المضافة الاجمالية وعناصرها حسب الانشطة الاقتصادية بالاسعار الجارية لسنة 2015 (مليون دينار) </t>
  </si>
  <si>
    <r>
      <t>Table</t>
    </r>
    <r>
      <rPr>
        <b/>
        <sz val="12"/>
        <rFont val="Arial"/>
        <family val="2"/>
        <charset val="178"/>
      </rPr>
      <t xml:space="preserve"> (4) Value of Gross Production, Gross Value Added and Its Compenents by Economic Activities at Current Prices for the year 2015                                  (Million I.D.)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</si>
</sst>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_-;_-* #,##0.0\-;_-* &quot;-&quot;??_-;_-@_-"/>
    <numFmt numFmtId="165" formatCode="_-* #,##0.00_-;_-* #,##0.00\-;_-* &quot;-&quot;??_-;_-@_-"/>
    <numFmt numFmtId="166" formatCode="0.0"/>
    <numFmt numFmtId="167" formatCode="0.0000"/>
    <numFmt numFmtId="168" formatCode="0.000"/>
    <numFmt numFmtId="169" formatCode="0.000000"/>
    <numFmt numFmtId="170" formatCode="_(* #,##0.0_);_(* \(#,##0.0\);_(* &quot;-&quot;??_);_(@_)"/>
    <numFmt numFmtId="171" formatCode="_(* #,##0.000_);_(* \(#,##0.000\);_(* &quot;-&quot;??_);_(@_)"/>
  </numFmts>
  <fonts count="23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  <charset val="178"/>
    </font>
    <font>
      <sz val="12"/>
      <name val="Arial"/>
      <family val="2"/>
      <charset val="178"/>
    </font>
    <font>
      <b/>
      <sz val="10"/>
      <name val="Arial"/>
      <family val="2"/>
      <charset val="178"/>
    </font>
    <font>
      <b/>
      <sz val="9"/>
      <name val="Arial"/>
      <family val="2"/>
    </font>
    <font>
      <b/>
      <sz val="9"/>
      <name val="Arial"/>
      <family val="2"/>
      <charset val="178"/>
    </font>
    <font>
      <b/>
      <sz val="10"/>
      <color theme="1"/>
      <name val="Arial"/>
      <family val="2"/>
      <charset val="178"/>
    </font>
    <font>
      <b/>
      <sz val="9"/>
      <name val="Arial (Arabic)"/>
      <family val="2"/>
      <charset val="178"/>
    </font>
    <font>
      <b/>
      <sz val="11"/>
      <name val="Arial"/>
      <family val="2"/>
      <charset val="178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charset val="178"/>
    </font>
    <font>
      <b/>
      <sz val="14"/>
      <name val="Arial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0" fontId="1" fillId="0" borderId="0"/>
  </cellStyleXfs>
  <cellXfs count="329">
    <xf numFmtId="0" fontId="0" fillId="0" borderId="0" xfId="0"/>
    <xf numFmtId="0" fontId="3" fillId="0" borderId="0" xfId="1" applyFont="1" applyBorder="1" applyAlignment="1">
      <alignment vertical="center"/>
    </xf>
    <xf numFmtId="0" fontId="4" fillId="2" borderId="3" xfId="1" applyFont="1" applyFill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right" vertical="center" wrapText="1"/>
    </xf>
    <xf numFmtId="164" fontId="4" fillId="0" borderId="4" xfId="2" applyNumberFormat="1" applyFont="1" applyFill="1" applyBorder="1" applyAlignment="1">
      <alignment vertical="center" wrapText="1"/>
    </xf>
    <xf numFmtId="164" fontId="4" fillId="0" borderId="5" xfId="2" applyNumberFormat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right" vertical="center" wrapText="1"/>
    </xf>
    <xf numFmtId="164" fontId="4" fillId="0" borderId="6" xfId="2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 readingOrder="2"/>
    </xf>
    <xf numFmtId="164" fontId="4" fillId="0" borderId="7" xfId="2" applyNumberFormat="1" applyFont="1" applyFill="1" applyBorder="1" applyAlignment="1">
      <alignment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164" fontId="7" fillId="0" borderId="6" xfId="2" applyNumberFormat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horizontal="center" vertical="center" wrapText="1"/>
    </xf>
    <xf numFmtId="165" fontId="4" fillId="2" borderId="6" xfId="2" applyNumberFormat="1" applyFont="1" applyFill="1" applyBorder="1" applyAlignment="1">
      <alignment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center" vertical="center" wrapText="1"/>
    </xf>
    <xf numFmtId="164" fontId="4" fillId="0" borderId="8" xfId="2" applyNumberFormat="1" applyFont="1" applyFill="1" applyBorder="1" applyAlignment="1">
      <alignment vertical="center" wrapText="1"/>
    </xf>
    <xf numFmtId="164" fontId="7" fillId="0" borderId="6" xfId="2" applyNumberFormat="1" applyFont="1" applyFill="1" applyBorder="1" applyAlignment="1">
      <alignment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5" fillId="0" borderId="6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Fill="1" applyBorder="1" applyAlignment="1">
      <alignment horizontal="center" vertical="center" wrapText="1"/>
    </xf>
    <xf numFmtId="165" fontId="4" fillId="2" borderId="3" xfId="2" applyNumberFormat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left" vertical="center" wrapText="1"/>
    </xf>
    <xf numFmtId="164" fontId="4" fillId="3" borderId="11" xfId="2" applyNumberFormat="1" applyFont="1" applyFill="1" applyBorder="1" applyAlignment="1">
      <alignment vertical="center" wrapText="1"/>
    </xf>
    <xf numFmtId="164" fontId="6" fillId="4" borderId="11" xfId="2" applyNumberFormat="1" applyFont="1" applyFill="1" applyBorder="1" applyAlignment="1">
      <alignment vertical="center" wrapText="1"/>
    </xf>
    <xf numFmtId="164" fontId="4" fillId="3" borderId="12" xfId="2" applyNumberFormat="1" applyFont="1" applyFill="1" applyBorder="1" applyAlignment="1">
      <alignment vertical="center" wrapText="1"/>
    </xf>
    <xf numFmtId="164" fontId="6" fillId="4" borderId="12" xfId="2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2" fontId="9" fillId="0" borderId="2" xfId="1" applyNumberFormat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9" fillId="0" borderId="2" xfId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166" fontId="9" fillId="0" borderId="0" xfId="1" applyNumberFormat="1" applyFont="1" applyFill="1" applyBorder="1" applyAlignment="1">
      <alignment horizontal="center" vertical="center"/>
    </xf>
    <xf numFmtId="2" fontId="4" fillId="0" borderId="0" xfId="1" applyNumberFormat="1" applyFont="1" applyBorder="1" applyAlignment="1">
      <alignment horizontal="center" vertical="center"/>
    </xf>
    <xf numFmtId="49" fontId="1" fillId="0" borderId="0" xfId="1" applyNumberFormat="1" applyBorder="1" applyAlignment="1">
      <alignment vertical="center"/>
    </xf>
    <xf numFmtId="0" fontId="1" fillId="0" borderId="0" xfId="1" applyFont="1" applyBorder="1" applyAlignment="1">
      <alignment vertical="center"/>
    </xf>
    <xf numFmtId="166" fontId="10" fillId="0" borderId="0" xfId="1" applyNumberFormat="1" applyFont="1" applyFill="1" applyBorder="1" applyAlignment="1">
      <alignment horizontal="center" vertical="center"/>
    </xf>
    <xf numFmtId="166" fontId="10" fillId="0" borderId="0" xfId="1" applyNumberFormat="1" applyFont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166" fontId="1" fillId="0" borderId="0" xfId="1" applyNumberFormat="1" applyBorder="1" applyAlignment="1">
      <alignment vertical="center"/>
    </xf>
    <xf numFmtId="166" fontId="9" fillId="0" borderId="0" xfId="1" applyNumberFormat="1" applyFont="1" applyFill="1" applyBorder="1" applyAlignment="1">
      <alignment horizontal="center" vertical="center" wrapText="1"/>
    </xf>
    <xf numFmtId="164" fontId="12" fillId="0" borderId="0" xfId="2" applyNumberFormat="1" applyFont="1" applyFill="1" applyBorder="1" applyAlignment="1">
      <alignment horizontal="center" vertical="center"/>
    </xf>
    <xf numFmtId="164" fontId="13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Fill="1" applyBorder="1" applyAlignment="1">
      <alignment horizontal="center" vertical="center"/>
    </xf>
    <xf numFmtId="166" fontId="13" fillId="0" borderId="0" xfId="1" applyNumberFormat="1" applyFont="1" applyBorder="1" applyAlignment="1">
      <alignment vertical="center"/>
    </xf>
    <xf numFmtId="164" fontId="1" fillId="0" borderId="0" xfId="1" applyNumberFormat="1" applyBorder="1" applyAlignment="1">
      <alignment vertical="center"/>
    </xf>
    <xf numFmtId="0" fontId="15" fillId="0" borderId="0" xfId="1" applyFont="1" applyBorder="1" applyAlignment="1">
      <alignment vertical="center"/>
    </xf>
    <xf numFmtId="164" fontId="16" fillId="0" borderId="0" xfId="2" applyNumberFormat="1" applyFont="1" applyFill="1" applyBorder="1" applyAlignment="1">
      <alignment horizontal="center" vertical="center"/>
    </xf>
    <xf numFmtId="164" fontId="0" fillId="0" borderId="0" xfId="2" applyNumberFormat="1" applyFont="1" applyBorder="1" applyAlignment="1">
      <alignment vertical="center"/>
    </xf>
    <xf numFmtId="164" fontId="17" fillId="0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166" fontId="9" fillId="0" borderId="0" xfId="1" applyNumberFormat="1" applyFont="1" applyBorder="1" applyAlignment="1">
      <alignment horizontal="center" vertical="center" wrapText="1"/>
    </xf>
    <xf numFmtId="164" fontId="9" fillId="0" borderId="0" xfId="2" applyNumberFormat="1" applyFont="1" applyBorder="1" applyAlignment="1">
      <alignment horizontal="center" vertical="center" wrapText="1"/>
    </xf>
    <xf numFmtId="167" fontId="9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166" fontId="9" fillId="0" borderId="4" xfId="0" applyNumberFormat="1" applyFont="1" applyFill="1" applyBorder="1" applyAlignment="1">
      <alignment vertical="center" wrapText="1"/>
    </xf>
    <xf numFmtId="166" fontId="9" fillId="0" borderId="5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67" fontId="0" fillId="0" borderId="0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166" fontId="9" fillId="0" borderId="6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 readingOrder="2"/>
    </xf>
    <xf numFmtId="166" fontId="9" fillId="0" borderId="7" xfId="0" applyNumberFormat="1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6" fontId="9" fillId="6" borderId="6" xfId="0" applyNumberFormat="1" applyFont="1" applyFill="1" applyBorder="1" applyAlignment="1">
      <alignment vertical="center" wrapText="1"/>
    </xf>
    <xf numFmtId="2" fontId="9" fillId="6" borderId="6" xfId="0" applyNumberFormat="1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166" fontId="9" fillId="0" borderId="8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left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166" fontId="9" fillId="6" borderId="3" xfId="0" applyNumberFormat="1" applyFont="1" applyFill="1" applyBorder="1" applyAlignment="1">
      <alignment vertical="center" wrapText="1"/>
    </xf>
    <xf numFmtId="2" fontId="9" fillId="6" borderId="3" xfId="0" applyNumberFormat="1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wrapText="1"/>
    </xf>
    <xf numFmtId="166" fontId="2" fillId="0" borderId="11" xfId="0" applyNumberFormat="1" applyFont="1" applyBorder="1" applyAlignment="1">
      <alignment vertical="center" wrapText="1"/>
    </xf>
    <xf numFmtId="166" fontId="2" fillId="3" borderId="11" xfId="0" applyNumberFormat="1" applyFont="1" applyFill="1" applyBorder="1" applyAlignment="1">
      <alignment vertical="center" wrapText="1"/>
    </xf>
    <xf numFmtId="166" fontId="2" fillId="4" borderId="11" xfId="0" applyNumberFormat="1" applyFont="1" applyFill="1" applyBorder="1" applyAlignment="1">
      <alignment vertical="center" wrapText="1"/>
    </xf>
    <xf numFmtId="166" fontId="2" fillId="3" borderId="12" xfId="0" applyNumberFormat="1" applyFont="1" applyFill="1" applyBorder="1" applyAlignment="1">
      <alignment vertical="center" wrapText="1"/>
    </xf>
    <xf numFmtId="166" fontId="2" fillId="4" borderId="12" xfId="0" applyNumberFormat="1" applyFont="1" applyFill="1" applyBorder="1" applyAlignment="1">
      <alignment vertical="center" wrapText="1"/>
    </xf>
    <xf numFmtId="2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right" vertical="center"/>
    </xf>
    <xf numFmtId="166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67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8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Border="1" applyAlignment="1">
      <alignment vertical="center"/>
    </xf>
    <xf numFmtId="1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9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horizontal="center" vertical="center"/>
    </xf>
    <xf numFmtId="166" fontId="13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166" fontId="12" fillId="5" borderId="0" xfId="0" applyNumberFormat="1" applyFont="1" applyFill="1" applyBorder="1" applyAlignment="1">
      <alignment horizontal="center" vertical="center"/>
    </xf>
    <xf numFmtId="166" fontId="13" fillId="5" borderId="0" xfId="0" applyNumberFormat="1" applyFont="1" applyFill="1" applyBorder="1" applyAlignment="1">
      <alignment vertical="center"/>
    </xf>
    <xf numFmtId="166" fontId="0" fillId="5" borderId="0" xfId="0" applyNumberForma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166" fontId="0" fillId="5" borderId="0" xfId="0" applyNumberFormat="1" applyFill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68" fontId="12" fillId="0" borderId="0" xfId="0" applyNumberFormat="1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9" fillId="0" borderId="0" xfId="0" applyNumberFormat="1" applyFont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vertical="center" wrapText="1"/>
    </xf>
    <xf numFmtId="0" fontId="22" fillId="0" borderId="0" xfId="1" applyFont="1" applyBorder="1" applyAlignment="1">
      <alignment horizontal="right" vertical="center" wrapText="1"/>
    </xf>
    <xf numFmtId="0" fontId="1" fillId="0" borderId="0" xfId="1"/>
    <xf numFmtId="0" fontId="10" fillId="2" borderId="13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right" vertical="center" wrapText="1"/>
    </xf>
    <xf numFmtId="166" fontId="12" fillId="0" borderId="4" xfId="1" applyNumberFormat="1" applyFont="1" applyBorder="1" applyAlignment="1">
      <alignment vertical="center"/>
    </xf>
    <xf numFmtId="0" fontId="12" fillId="0" borderId="4" xfId="1" applyFont="1" applyBorder="1" applyAlignment="1">
      <alignment horizontal="left" vertical="center" wrapText="1"/>
    </xf>
    <xf numFmtId="0" fontId="1" fillId="0" borderId="0" xfId="1" applyAlignment="1">
      <alignment horizontal="left"/>
    </xf>
    <xf numFmtId="0" fontId="12" fillId="0" borderId="6" xfId="1" applyFont="1" applyFill="1" applyBorder="1" applyAlignment="1">
      <alignment horizontal="right" vertical="center" wrapText="1"/>
    </xf>
    <xf numFmtId="166" fontId="12" fillId="0" borderId="6" xfId="1" applyNumberFormat="1" applyFont="1" applyFill="1" applyBorder="1" applyAlignment="1">
      <alignment vertical="center" wrapText="1"/>
    </xf>
    <xf numFmtId="166" fontId="12" fillId="0" borderId="6" xfId="1" applyNumberFormat="1" applyFont="1" applyBorder="1" applyAlignment="1">
      <alignment vertical="center"/>
    </xf>
    <xf numFmtId="0" fontId="12" fillId="0" borderId="6" xfId="1" applyFont="1" applyBorder="1" applyAlignment="1">
      <alignment horizontal="left" vertical="center" wrapText="1"/>
    </xf>
    <xf numFmtId="0" fontId="12" fillId="0" borderId="6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horizontal="left" vertical="center" wrapText="1"/>
    </xf>
    <xf numFmtId="2" fontId="1" fillId="0" borderId="0" xfId="1" applyNumberFormat="1" applyAlignment="1">
      <alignment horizontal="left"/>
    </xf>
    <xf numFmtId="0" fontId="12" fillId="0" borderId="9" xfId="1" applyFont="1" applyFill="1" applyBorder="1" applyAlignment="1">
      <alignment horizontal="right" vertical="center" wrapText="1"/>
    </xf>
    <xf numFmtId="166" fontId="12" fillId="0" borderId="9" xfId="1" applyNumberFormat="1" applyFont="1" applyFill="1" applyBorder="1" applyAlignment="1">
      <alignment vertical="center" wrapText="1"/>
    </xf>
    <xf numFmtId="166" fontId="12" fillId="0" borderId="9" xfId="1" applyNumberFormat="1" applyFont="1" applyBorder="1" applyAlignment="1">
      <alignment vertical="center"/>
    </xf>
    <xf numFmtId="0" fontId="12" fillId="0" borderId="9" xfId="1" applyFont="1" applyFill="1" applyBorder="1" applyAlignment="1">
      <alignment horizontal="left" vertical="center" wrapText="1"/>
    </xf>
    <xf numFmtId="166" fontId="1" fillId="0" borderId="0" xfId="1" applyNumberFormat="1" applyAlignment="1">
      <alignment horizontal="left"/>
    </xf>
    <xf numFmtId="0" fontId="1" fillId="0" borderId="0" xfId="1" applyNumberFormat="1" applyBorder="1"/>
    <xf numFmtId="49" fontId="1" fillId="0" borderId="0" xfId="1" applyNumberFormat="1" applyFont="1" applyBorder="1"/>
    <xf numFmtId="0" fontId="1" fillId="0" borderId="0" xfId="1" applyBorder="1"/>
    <xf numFmtId="0" fontId="12" fillId="0" borderId="0" xfId="1" applyFont="1" applyFill="1" applyBorder="1" applyAlignment="1">
      <alignment horizontal="right" vertical="center" wrapText="1"/>
    </xf>
    <xf numFmtId="166" fontId="1" fillId="0" borderId="0" xfId="1" applyNumberFormat="1" applyBorder="1"/>
    <xf numFmtId="169" fontId="1" fillId="0" borderId="0" xfId="1" applyNumberFormat="1" applyBorder="1"/>
    <xf numFmtId="166" fontId="1" fillId="0" borderId="0" xfId="1" applyNumberFormat="1" applyFill="1" applyBorder="1"/>
    <xf numFmtId="0" fontId="1" fillId="0" borderId="0" xfId="1" applyNumberFormat="1" applyFont="1" applyBorder="1"/>
    <xf numFmtId="169" fontId="2" fillId="0" borderId="0" xfId="1" applyNumberFormat="1" applyFont="1" applyBorder="1" applyAlignment="1">
      <alignment horizontal="center" vertical="center"/>
    </xf>
    <xf numFmtId="166" fontId="1" fillId="0" borderId="0" xfId="1" applyNumberFormat="1"/>
    <xf numFmtId="0" fontId="3" fillId="0" borderId="0" xfId="1" applyFont="1" applyBorder="1"/>
    <xf numFmtId="0" fontId="6" fillId="2" borderId="14" xfId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right" vertical="center" wrapText="1"/>
    </xf>
    <xf numFmtId="0" fontId="1" fillId="0" borderId="0" xfId="1" applyFill="1" applyBorder="1"/>
    <xf numFmtId="0" fontId="4" fillId="0" borderId="7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right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right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9" fontId="4" fillId="0" borderId="9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right" vertical="center" wrapText="1"/>
    </xf>
    <xf numFmtId="164" fontId="4" fillId="0" borderId="3" xfId="2" applyNumberFormat="1" applyFont="1" applyFill="1" applyBorder="1" applyAlignment="1">
      <alignment vertical="center" wrapText="1"/>
    </xf>
    <xf numFmtId="164" fontId="4" fillId="0" borderId="9" xfId="2" applyNumberFormat="1" applyFont="1" applyFill="1" applyBorder="1" applyAlignment="1">
      <alignment vertical="center" wrapText="1"/>
    </xf>
    <xf numFmtId="164" fontId="4" fillId="4" borderId="16" xfId="2" applyNumberFormat="1" applyFont="1" applyFill="1" applyBorder="1" applyAlignment="1">
      <alignment vertical="center" wrapText="1"/>
    </xf>
    <xf numFmtId="164" fontId="4" fillId="0" borderId="17" xfId="2" applyNumberFormat="1" applyFont="1" applyBorder="1" applyAlignment="1">
      <alignment vertical="center" wrapText="1"/>
    </xf>
    <xf numFmtId="164" fontId="4" fillId="4" borderId="17" xfId="2" applyNumberFormat="1" applyFont="1" applyFill="1" applyBorder="1" applyAlignment="1">
      <alignment horizontal="right" vertical="center" wrapText="1"/>
    </xf>
    <xf numFmtId="0" fontId="9" fillId="0" borderId="2" xfId="1" applyFont="1" applyBorder="1" applyAlignment="1">
      <alignment vertical="center"/>
    </xf>
    <xf numFmtId="166" fontId="4" fillId="0" borderId="2" xfId="1" applyNumberFormat="1" applyFont="1" applyBorder="1" applyAlignment="1">
      <alignment horizontal="center"/>
    </xf>
    <xf numFmtId="49" fontId="1" fillId="0" borderId="0" xfId="1" applyNumberFormat="1" applyBorder="1"/>
    <xf numFmtId="166" fontId="1" fillId="0" borderId="0" xfId="1" applyNumberFormat="1" applyFont="1" applyBorder="1"/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 wrapText="1"/>
    </xf>
    <xf numFmtId="0" fontId="6" fillId="0" borderId="0" xfId="1" applyFont="1" applyBorder="1" applyAlignment="1">
      <alignment vertical="center" wrapText="1"/>
    </xf>
    <xf numFmtId="0" fontId="9" fillId="0" borderId="0" xfId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righ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right" vertical="center" wrapText="1"/>
    </xf>
    <xf numFmtId="166" fontId="4" fillId="0" borderId="5" xfId="1" applyNumberFormat="1" applyFont="1" applyBorder="1" applyAlignment="1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right" vertical="center" wrapText="1"/>
    </xf>
    <xf numFmtId="166" fontId="4" fillId="0" borderId="6" xfId="1" applyNumberFormat="1" applyFont="1" applyBorder="1" applyAlignment="1">
      <alignment vertical="center"/>
    </xf>
    <xf numFmtId="0" fontId="4" fillId="0" borderId="6" xfId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right" vertical="center" wrapText="1"/>
    </xf>
    <xf numFmtId="166" fontId="4" fillId="0" borderId="7" xfId="1" applyNumberFormat="1" applyFont="1" applyBorder="1" applyAlignment="1">
      <alignment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right" vertical="center" wrapText="1"/>
    </xf>
    <xf numFmtId="166" fontId="4" fillId="0" borderId="10" xfId="1" applyNumberFormat="1" applyFont="1" applyBorder="1" applyAlignment="1">
      <alignment vertical="center" wrapText="1"/>
    </xf>
    <xf numFmtId="166" fontId="4" fillId="0" borderId="10" xfId="1" applyNumberFormat="1" applyFont="1" applyBorder="1" applyAlignment="1">
      <alignment vertical="center"/>
    </xf>
    <xf numFmtId="0" fontId="4" fillId="0" borderId="10" xfId="1" applyFont="1" applyBorder="1" applyAlignment="1">
      <alignment horizontal="left" vertical="center" wrapText="1"/>
    </xf>
    <xf numFmtId="170" fontId="4" fillId="0" borderId="5" xfId="8" applyNumberFormat="1" applyFont="1" applyBorder="1" applyAlignment="1">
      <alignment vertical="center" wrapText="1"/>
    </xf>
    <xf numFmtId="170" fontId="4" fillId="0" borderId="5" xfId="8" applyNumberFormat="1" applyFont="1" applyBorder="1" applyAlignment="1">
      <alignment vertical="center"/>
    </xf>
    <xf numFmtId="170" fontId="4" fillId="0" borderId="6" xfId="8" applyNumberFormat="1" applyFont="1" applyBorder="1" applyAlignment="1">
      <alignment vertical="center" wrapText="1"/>
    </xf>
    <xf numFmtId="170" fontId="4" fillId="0" borderId="6" xfId="8" applyNumberFormat="1" applyFont="1" applyBorder="1" applyAlignment="1">
      <alignment vertical="center"/>
    </xf>
    <xf numFmtId="170" fontId="4" fillId="0" borderId="7" xfId="8" applyNumberFormat="1" applyFont="1" applyBorder="1" applyAlignment="1">
      <alignment vertical="center" wrapText="1"/>
    </xf>
    <xf numFmtId="170" fontId="4" fillId="0" borderId="10" xfId="1" applyNumberFormat="1" applyFont="1" applyBorder="1" applyAlignment="1">
      <alignment vertical="center" wrapText="1"/>
    </xf>
    <xf numFmtId="170" fontId="4" fillId="0" borderId="5" xfId="1" applyNumberFormat="1" applyFont="1" applyBorder="1" applyAlignment="1">
      <alignment vertical="center" wrapText="1"/>
    </xf>
    <xf numFmtId="170" fontId="4" fillId="0" borderId="5" xfId="1" applyNumberFormat="1" applyFont="1" applyBorder="1" applyAlignment="1">
      <alignment vertical="center"/>
    </xf>
    <xf numFmtId="170" fontId="4" fillId="0" borderId="6" xfId="1" applyNumberFormat="1" applyFont="1" applyBorder="1" applyAlignment="1">
      <alignment vertical="center" wrapText="1"/>
    </xf>
    <xf numFmtId="170" fontId="4" fillId="0" borderId="6" xfId="1" applyNumberFormat="1" applyFont="1" applyBorder="1" applyAlignment="1">
      <alignment vertical="center"/>
    </xf>
    <xf numFmtId="43" fontId="1" fillId="0" borderId="0" xfId="1" applyNumberFormat="1"/>
    <xf numFmtId="1" fontId="10" fillId="0" borderId="18" xfId="9" applyNumberFormat="1" applyFont="1" applyFill="1" applyBorder="1" applyAlignment="1">
      <alignment horizontal="center" wrapText="1"/>
    </xf>
    <xf numFmtId="166" fontId="12" fillId="0" borderId="4" xfId="1" applyNumberFormat="1" applyFont="1" applyFill="1" applyBorder="1" applyAlignment="1">
      <alignment vertical="center" wrapText="1"/>
    </xf>
    <xf numFmtId="171" fontId="1" fillId="0" borderId="0" xfId="1" applyNumberFormat="1"/>
    <xf numFmtId="2" fontId="9" fillId="0" borderId="8" xfId="0" applyNumberFormat="1" applyFont="1" applyFill="1" applyBorder="1" applyAlignment="1">
      <alignment vertical="center" wrapText="1"/>
    </xf>
    <xf numFmtId="2" fontId="9" fillId="0" borderId="6" xfId="0" applyNumberFormat="1" applyFont="1" applyFill="1" applyBorder="1" applyAlignment="1">
      <alignment vertical="center" wrapText="1"/>
    </xf>
    <xf numFmtId="166" fontId="2" fillId="0" borderId="10" xfId="0" applyNumberFormat="1" applyFont="1" applyFill="1" applyBorder="1" applyAlignment="1">
      <alignment vertical="center" wrapText="1"/>
    </xf>
    <xf numFmtId="2" fontId="2" fillId="0" borderId="10" xfId="0" applyNumberFormat="1" applyFont="1" applyFill="1" applyBorder="1" applyAlignment="1">
      <alignment vertical="center" wrapText="1"/>
    </xf>
    <xf numFmtId="166" fontId="2" fillId="0" borderId="12" xfId="0" applyNumberFormat="1" applyFont="1" applyFill="1" applyBorder="1" applyAlignment="1">
      <alignment vertical="center" wrapText="1"/>
    </xf>
    <xf numFmtId="164" fontId="4" fillId="0" borderId="15" xfId="2" applyNumberFormat="1" applyFont="1" applyFill="1" applyBorder="1" applyAlignment="1">
      <alignment vertical="center" wrapText="1"/>
    </xf>
    <xf numFmtId="164" fontId="4" fillId="0" borderId="10" xfId="2" applyNumberFormat="1" applyFont="1" applyFill="1" applyBorder="1" applyAlignment="1">
      <alignment vertical="center" wrapText="1"/>
    </xf>
    <xf numFmtId="164" fontId="4" fillId="0" borderId="12" xfId="2" applyNumberFormat="1" applyFont="1" applyFill="1" applyBorder="1" applyAlignment="1">
      <alignment vertical="center" wrapText="1"/>
    </xf>
    <xf numFmtId="165" fontId="4" fillId="0" borderId="4" xfId="2" applyNumberFormat="1" applyFont="1" applyFill="1" applyBorder="1" applyAlignment="1">
      <alignment horizontal="right" vertical="center" wrapText="1"/>
    </xf>
    <xf numFmtId="165" fontId="6" fillId="0" borderId="5" xfId="2" applyNumberFormat="1" applyFont="1" applyFill="1" applyBorder="1" applyAlignment="1">
      <alignment vertical="center" wrapText="1"/>
    </xf>
    <xf numFmtId="165" fontId="4" fillId="0" borderId="6" xfId="2" applyNumberFormat="1" applyFont="1" applyFill="1" applyBorder="1" applyAlignment="1">
      <alignment vertical="center" wrapText="1"/>
    </xf>
    <xf numFmtId="165" fontId="4" fillId="0" borderId="6" xfId="2" applyNumberFormat="1" applyFont="1" applyFill="1" applyBorder="1" applyAlignment="1">
      <alignment horizontal="right" vertical="center" wrapText="1"/>
    </xf>
    <xf numFmtId="165" fontId="6" fillId="0" borderId="7" xfId="2" applyNumberFormat="1" applyFont="1" applyFill="1" applyBorder="1" applyAlignment="1">
      <alignment vertical="center" wrapText="1"/>
    </xf>
    <xf numFmtId="165" fontId="7" fillId="0" borderId="6" xfId="2" applyNumberFormat="1" applyFont="1" applyFill="1" applyBorder="1" applyAlignment="1">
      <alignment horizontal="right" vertical="center"/>
    </xf>
    <xf numFmtId="165" fontId="6" fillId="0" borderId="6" xfId="2" applyNumberFormat="1" applyFont="1" applyFill="1" applyBorder="1" applyAlignment="1">
      <alignment vertical="center" wrapText="1"/>
    </xf>
    <xf numFmtId="165" fontId="6" fillId="0" borderId="8" xfId="2" applyNumberFormat="1" applyFont="1" applyFill="1" applyBorder="1" applyAlignment="1">
      <alignment vertical="center" wrapText="1"/>
    </xf>
    <xf numFmtId="165" fontId="4" fillId="0" borderId="8" xfId="2" applyNumberFormat="1" applyFont="1" applyFill="1" applyBorder="1" applyAlignment="1">
      <alignment horizontal="right" vertical="center" wrapText="1"/>
    </xf>
    <xf numFmtId="164" fontId="4" fillId="0" borderId="11" xfId="2" applyNumberFormat="1" applyFont="1" applyFill="1" applyBorder="1" applyAlignment="1">
      <alignment vertical="center" wrapText="1"/>
    </xf>
    <xf numFmtId="165" fontId="4" fillId="0" borderId="10" xfId="2" applyNumberFormat="1" applyFont="1" applyFill="1" applyBorder="1" applyAlignment="1">
      <alignment horizontal="right" vertical="center" wrapText="1"/>
    </xf>
    <xf numFmtId="164" fontId="7" fillId="0" borderId="10" xfId="2" applyNumberFormat="1" applyFont="1" applyFill="1" applyBorder="1" applyAlignment="1">
      <alignment vertical="center" wrapText="1"/>
    </xf>
    <xf numFmtId="165" fontId="7" fillId="0" borderId="10" xfId="2" applyNumberFormat="1" applyFont="1" applyFill="1" applyBorder="1" applyAlignment="1">
      <alignment vertical="center" wrapText="1"/>
    </xf>
    <xf numFmtId="164" fontId="7" fillId="0" borderId="11" xfId="2" applyNumberFormat="1" applyFont="1" applyFill="1" applyBorder="1" applyAlignment="1">
      <alignment vertical="center" wrapText="1"/>
    </xf>
    <xf numFmtId="164" fontId="4" fillId="0" borderId="12" xfId="2" applyNumberFormat="1" applyFont="1" applyFill="1" applyBorder="1" applyAlignment="1">
      <alignment horizontal="left" vertical="center" wrapText="1"/>
    </xf>
    <xf numFmtId="43" fontId="4" fillId="0" borderId="12" xfId="2" applyNumberFormat="1" applyFont="1" applyFill="1" applyBorder="1" applyAlignment="1">
      <alignment vertical="center" wrapText="1"/>
    </xf>
    <xf numFmtId="0" fontId="4" fillId="0" borderId="0" xfId="1" applyFont="1" applyBorder="1" applyAlignment="1">
      <alignment horizontal="right" vertical="center" wrapText="1"/>
    </xf>
    <xf numFmtId="49" fontId="4" fillId="0" borderId="0" xfId="1" applyNumberFormat="1" applyFont="1" applyBorder="1" applyAlignment="1">
      <alignment horizontal="right" vertical="center" wrapText="1"/>
    </xf>
    <xf numFmtId="0" fontId="14" fillId="0" borderId="0" xfId="2" applyNumberFormat="1" applyFont="1" applyFill="1" applyBorder="1" applyAlignment="1">
      <alignment horizontal="center" vertical="center"/>
    </xf>
    <xf numFmtId="170" fontId="1" fillId="0" borderId="0" xfId="1" applyNumberFormat="1"/>
    <xf numFmtId="0" fontId="3" fillId="0" borderId="0" xfId="1" applyFont="1" applyBorder="1" applyAlignment="1">
      <alignment horizontal="left"/>
    </xf>
    <xf numFmtId="49" fontId="4" fillId="0" borderId="6" xfId="1" applyNumberFormat="1" applyFont="1" applyFill="1" applyBorder="1" applyAlignment="1">
      <alignment horizontal="left" vertical="center" wrapText="1"/>
    </xf>
    <xf numFmtId="49" fontId="4" fillId="0" borderId="8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9" xfId="1" applyNumberFormat="1" applyFont="1" applyFill="1" applyBorder="1" applyAlignment="1">
      <alignment horizontal="left" vertical="center" wrapText="1"/>
    </xf>
    <xf numFmtId="0" fontId="1" fillId="0" borderId="0" xfId="1" applyBorder="1" applyAlignment="1">
      <alignment horizontal="left"/>
    </xf>
    <xf numFmtId="49" fontId="9" fillId="0" borderId="0" xfId="1" applyNumberFormat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right" vertical="center" wrapText="1"/>
    </xf>
    <xf numFmtId="49" fontId="4" fillId="0" borderId="7" xfId="1" applyNumberFormat="1" applyFont="1" applyFill="1" applyBorder="1" applyAlignment="1">
      <alignment horizontal="right" vertical="center" wrapText="1"/>
    </xf>
    <xf numFmtId="0" fontId="12" fillId="0" borderId="4" xfId="1" applyFont="1" applyFill="1" applyBorder="1" applyAlignment="1">
      <alignment horizontal="left" vertical="center" wrapText="1"/>
    </xf>
    <xf numFmtId="166" fontId="12" fillId="0" borderId="6" xfId="1" applyNumberFormat="1" applyFont="1" applyFill="1" applyBorder="1" applyAlignment="1">
      <alignment horizontal="left" vertical="center" wrapText="1"/>
    </xf>
    <xf numFmtId="164" fontId="4" fillId="0" borderId="17" xfId="2" applyNumberFormat="1" applyFont="1" applyFill="1" applyBorder="1" applyAlignment="1">
      <alignment horizontal="right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10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49" fontId="2" fillId="6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readingOrder="1"/>
    </xf>
    <xf numFmtId="0" fontId="2" fillId="0" borderId="0" xfId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right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4" fillId="0" borderId="15" xfId="1" applyNumberFormat="1" applyFont="1" applyBorder="1" applyAlignment="1">
      <alignment horizontal="right" vertical="center" wrapText="1"/>
    </xf>
    <xf numFmtId="49" fontId="4" fillId="0" borderId="16" xfId="1" applyNumberFormat="1" applyFont="1" applyBorder="1" applyAlignment="1">
      <alignment horizontal="right" vertical="center" wrapText="1"/>
    </xf>
    <xf numFmtId="164" fontId="4" fillId="0" borderId="10" xfId="2" applyNumberFormat="1" applyFont="1" applyFill="1" applyBorder="1" applyAlignment="1">
      <alignment horizontal="left" vertical="center" wrapText="1"/>
    </xf>
    <xf numFmtId="164" fontId="4" fillId="0" borderId="15" xfId="2" applyNumberFormat="1" applyFont="1" applyFill="1" applyBorder="1" applyAlignment="1">
      <alignment horizontal="left" vertical="center" wrapText="1"/>
    </xf>
    <xf numFmtId="164" fontId="4" fillId="0" borderId="12" xfId="2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49" fontId="2" fillId="0" borderId="12" xfId="1" applyNumberFormat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>
      <alignment horizontal="center" vertical="center" wrapText="1"/>
    </xf>
    <xf numFmtId="49" fontId="2" fillId="0" borderId="10" xfId="1" applyNumberFormat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</cellXfs>
  <cellStyles count="10">
    <cellStyle name="Comma" xfId="8" builtinId="3"/>
    <cellStyle name="Comma 2" xfId="2"/>
    <cellStyle name="Normal" xfId="0" builtinId="0"/>
    <cellStyle name="Normal 2" xfId="1"/>
    <cellStyle name="Normal 3" xfId="7"/>
    <cellStyle name="Normal_بيانات اوبك" xfId="9"/>
    <cellStyle name="عملة [0]_تعاون انعام66" xfId="3"/>
    <cellStyle name="عملة_تعاون انعام66" xfId="4"/>
    <cellStyle name="فاصلة [0]_تعاون انعام66" xfId="5"/>
    <cellStyle name="فاصلة_تعاون انعام6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25"/>
  <sheetViews>
    <sheetView rightToLeft="1" view="pageBreakPreview" zoomScaleSheetLayoutView="100" workbookViewId="0">
      <selection activeCell="A13" sqref="A13"/>
    </sheetView>
  </sheetViews>
  <sheetFormatPr defaultRowHeight="12.75" x14ac:dyDescent="0.2"/>
  <cols>
    <col min="1" max="1" width="43.28515625" style="148" customWidth="1"/>
    <col min="2" max="2" width="12.7109375" style="148" customWidth="1"/>
    <col min="3" max="5" width="15.42578125" style="148" customWidth="1"/>
    <col min="6" max="6" width="49.85546875" style="148" customWidth="1"/>
    <col min="7" max="7" width="14.7109375" style="148" bestFit="1" customWidth="1"/>
    <col min="8" max="8" width="9.140625" style="148"/>
    <col min="9" max="9" width="20.5703125" style="148" customWidth="1"/>
    <col min="10" max="16384" width="9.140625" style="148"/>
  </cols>
  <sheetData>
    <row r="1" spans="1:10" ht="42.75" customHeight="1" x14ac:dyDescent="0.2">
      <c r="A1" s="278" t="s">
        <v>134</v>
      </c>
      <c r="B1" s="278"/>
      <c r="C1" s="278"/>
      <c r="D1" s="278"/>
      <c r="E1" s="278"/>
      <c r="F1" s="278"/>
      <c r="G1" s="147"/>
      <c r="H1" s="147"/>
      <c r="I1" s="147"/>
    </row>
    <row r="2" spans="1:10" ht="39" customHeight="1" thickBot="1" x14ac:dyDescent="0.25">
      <c r="A2" s="279" t="s">
        <v>135</v>
      </c>
      <c r="B2" s="279"/>
      <c r="C2" s="279"/>
      <c r="D2" s="279"/>
      <c r="E2" s="279"/>
      <c r="F2" s="279"/>
      <c r="G2" s="147"/>
      <c r="H2" s="147"/>
      <c r="I2" s="147"/>
    </row>
    <row r="3" spans="1:10" ht="48.75" thickTop="1" thickBot="1" x14ac:dyDescent="0.25">
      <c r="A3" s="149" t="s">
        <v>72</v>
      </c>
      <c r="B3" s="149">
        <v>2013</v>
      </c>
      <c r="C3" s="149">
        <v>2014</v>
      </c>
      <c r="D3" s="149">
        <v>2015</v>
      </c>
      <c r="E3" s="150" t="s">
        <v>90</v>
      </c>
      <c r="F3" s="149" t="s">
        <v>73</v>
      </c>
    </row>
    <row r="4" spans="1:10" ht="30.75" customHeight="1" x14ac:dyDescent="0.2">
      <c r="A4" s="151" t="s">
        <v>130</v>
      </c>
      <c r="B4" s="236">
        <v>243518.7</v>
      </c>
      <c r="C4" s="236">
        <v>236708</v>
      </c>
      <c r="D4" s="152">
        <v>185550.9</v>
      </c>
      <c r="E4" s="152">
        <f>((D4/C4)-1)*100</f>
        <v>-21.611901583385439</v>
      </c>
      <c r="F4" s="153" t="s">
        <v>74</v>
      </c>
      <c r="I4" s="154"/>
    </row>
    <row r="5" spans="1:10" ht="30.75" customHeight="1" x14ac:dyDescent="0.2">
      <c r="A5" s="155" t="s">
        <v>75</v>
      </c>
      <c r="B5" s="156">
        <v>6938.7</v>
      </c>
      <c r="C5" s="156">
        <v>6798.2</v>
      </c>
      <c r="D5" s="157">
        <v>5269.4</v>
      </c>
      <c r="E5" s="157">
        <f t="shared" ref="E5:E11" si="0">((D5/C5)-1)*100</f>
        <v>-22.488305727986823</v>
      </c>
      <c r="F5" s="158" t="s">
        <v>76</v>
      </c>
      <c r="I5" s="154"/>
    </row>
    <row r="6" spans="1:10" ht="33.75" customHeight="1" x14ac:dyDescent="0.2">
      <c r="A6" s="155" t="s">
        <v>77</v>
      </c>
      <c r="B6" s="159">
        <v>273587.5</v>
      </c>
      <c r="C6" s="159">
        <v>266332.7</v>
      </c>
      <c r="D6" s="157">
        <v>194681</v>
      </c>
      <c r="E6" s="157">
        <f t="shared" si="0"/>
        <v>-26.903080245121991</v>
      </c>
      <c r="F6" s="158" t="s">
        <v>78</v>
      </c>
      <c r="I6" s="154"/>
      <c r="J6" s="154"/>
    </row>
    <row r="7" spans="1:10" ht="33.75" customHeight="1" x14ac:dyDescent="0.2">
      <c r="A7" s="155" t="s">
        <v>79</v>
      </c>
      <c r="B7" s="156">
        <v>234.6</v>
      </c>
      <c r="C7" s="156">
        <v>228.4</v>
      </c>
      <c r="D7" s="157">
        <v>166.8</v>
      </c>
      <c r="E7" s="157">
        <f t="shared" si="0"/>
        <v>-26.970227670753065</v>
      </c>
      <c r="F7" s="158" t="s">
        <v>80</v>
      </c>
      <c r="I7" s="154"/>
      <c r="J7" s="154"/>
    </row>
    <row r="8" spans="1:10" ht="33.75" customHeight="1" x14ac:dyDescent="0.2">
      <c r="A8" s="155" t="s">
        <v>81</v>
      </c>
      <c r="B8" s="156">
        <v>7795.5</v>
      </c>
      <c r="C8" s="156">
        <v>7649</v>
      </c>
      <c r="D8" s="157">
        <v>5528.7</v>
      </c>
      <c r="E8" s="157">
        <f t="shared" si="0"/>
        <v>-27.719963393907697</v>
      </c>
      <c r="F8" s="160" t="s">
        <v>82</v>
      </c>
      <c r="I8" s="161"/>
      <c r="J8" s="161"/>
    </row>
    <row r="9" spans="1:10" ht="33.75" customHeight="1" x14ac:dyDescent="0.2">
      <c r="A9" s="155" t="s">
        <v>83</v>
      </c>
      <c r="B9" s="156">
        <v>6.7</v>
      </c>
      <c r="C9" s="156">
        <v>6.6</v>
      </c>
      <c r="D9" s="157">
        <v>4.7</v>
      </c>
      <c r="E9" s="157">
        <f t="shared" si="0"/>
        <v>-28.787878787878785</v>
      </c>
      <c r="F9" s="160" t="s">
        <v>84</v>
      </c>
      <c r="I9" s="161"/>
    </row>
    <row r="10" spans="1:10" ht="33.75" customHeight="1" x14ac:dyDescent="0.2">
      <c r="A10" s="155" t="s">
        <v>85</v>
      </c>
      <c r="B10" s="156">
        <v>76.900000000000006</v>
      </c>
      <c r="C10" s="156">
        <v>79.099999999999994</v>
      </c>
      <c r="D10" s="157" t="s">
        <v>133</v>
      </c>
      <c r="E10" s="157" t="s">
        <v>133</v>
      </c>
      <c r="F10" s="160" t="s">
        <v>86</v>
      </c>
      <c r="I10" s="161"/>
    </row>
    <row r="11" spans="1:10" ht="31.5" customHeight="1" thickBot="1" x14ac:dyDescent="0.25">
      <c r="A11" s="162" t="s">
        <v>87</v>
      </c>
      <c r="B11" s="163">
        <v>174990.2</v>
      </c>
      <c r="C11" s="163">
        <v>178951.4</v>
      </c>
      <c r="D11" s="164">
        <v>183616.3</v>
      </c>
      <c r="E11" s="164">
        <f t="shared" si="0"/>
        <v>2.6067971527464984</v>
      </c>
      <c r="F11" s="165" t="s">
        <v>88</v>
      </c>
      <c r="I11" s="166"/>
    </row>
    <row r="12" spans="1:10" x14ac:dyDescent="0.2">
      <c r="C12" s="167"/>
      <c r="D12" s="168"/>
      <c r="E12" s="148" t="s">
        <v>89</v>
      </c>
      <c r="F12" s="169"/>
    </row>
    <row r="13" spans="1:10" ht="30.75" customHeight="1" x14ac:dyDescent="0.2">
      <c r="A13" s="170" t="s">
        <v>132</v>
      </c>
      <c r="B13" s="170"/>
      <c r="C13" s="172">
        <v>34.819301000000003</v>
      </c>
      <c r="D13" s="172">
        <v>35.212600000000002</v>
      </c>
      <c r="F13" s="171"/>
    </row>
    <row r="14" spans="1:10" ht="25.5" customHeight="1" x14ac:dyDescent="0.2">
      <c r="A14" s="170"/>
      <c r="B14" s="170"/>
      <c r="C14" s="171">
        <f>C4/C13</f>
        <v>6798.1835706581242</v>
      </c>
      <c r="D14" s="171">
        <f>D4/D13</f>
        <v>5269.4461641571479</v>
      </c>
      <c r="F14" s="171"/>
    </row>
    <row r="15" spans="1:10" x14ac:dyDescent="0.2">
      <c r="A15" s="148" t="s">
        <v>131</v>
      </c>
      <c r="C15" s="171">
        <v>236708036.01249999</v>
      </c>
      <c r="D15" s="171">
        <v>174145185.24900001</v>
      </c>
      <c r="F15" s="169"/>
    </row>
    <row r="16" spans="1:10" x14ac:dyDescent="0.2">
      <c r="A16" s="214" t="s">
        <v>91</v>
      </c>
      <c r="B16" s="262"/>
      <c r="C16" s="171">
        <v>1169382.5</v>
      </c>
      <c r="D16" s="171">
        <v>1210495</v>
      </c>
      <c r="F16" s="169"/>
    </row>
    <row r="17" spans="1:6" x14ac:dyDescent="0.2">
      <c r="A17" s="217" t="s">
        <v>112</v>
      </c>
      <c r="B17" s="263"/>
      <c r="C17" s="173">
        <v>35297574.200000003</v>
      </c>
      <c r="D17" s="169">
        <v>12616212</v>
      </c>
      <c r="F17" s="169"/>
    </row>
    <row r="18" spans="1:6" x14ac:dyDescent="0.2">
      <c r="C18" s="171"/>
      <c r="D18" s="174"/>
      <c r="E18" s="171"/>
      <c r="F18" s="169"/>
    </row>
    <row r="19" spans="1:6" x14ac:dyDescent="0.2">
      <c r="C19" s="173">
        <f>C15-C16+C17</f>
        <v>270836227.71249998</v>
      </c>
      <c r="D19" s="173">
        <f>D15-D16+D17</f>
        <v>185550902.24900001</v>
      </c>
      <c r="E19" s="169"/>
      <c r="F19" s="169"/>
    </row>
    <row r="20" spans="1:6" x14ac:dyDescent="0.2">
      <c r="C20" s="173"/>
      <c r="D20" s="171"/>
    </row>
    <row r="21" spans="1:6" x14ac:dyDescent="0.2">
      <c r="C21" s="173"/>
      <c r="D21" s="171"/>
    </row>
    <row r="22" spans="1:6" ht="15.75" x14ac:dyDescent="0.2">
      <c r="C22" s="173">
        <f>C15/C13</f>
        <v>6798184.6049264446</v>
      </c>
      <c r="D22" s="175"/>
    </row>
    <row r="23" spans="1:6" x14ac:dyDescent="0.2">
      <c r="C23" s="173">
        <f>C22/1000</f>
        <v>6798.184604926445</v>
      </c>
      <c r="D23" s="169"/>
    </row>
    <row r="24" spans="1:6" x14ac:dyDescent="0.2">
      <c r="A24" s="176"/>
      <c r="B24" s="176"/>
      <c r="C24" s="176"/>
    </row>
    <row r="25" spans="1:6" x14ac:dyDescent="0.2">
      <c r="C25" s="148">
        <f>C11/C13</f>
        <v>5139.4311448124699</v>
      </c>
      <c r="D25" s="148">
        <f>D11/D13</f>
        <v>5214.5056031079775</v>
      </c>
    </row>
  </sheetData>
  <mergeCells count="2">
    <mergeCell ref="A1:F1"/>
    <mergeCell ref="A2:F2"/>
  </mergeCells>
  <printOptions horizontalCentered="1" verticalCentered="1"/>
  <pageMargins left="0.196850393700787" right="0.23622047244094499" top="0.196850393700787" bottom="0.23622047244094499" header="0.35433070866141703" footer="0.23622047244094499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44"/>
  <sheetViews>
    <sheetView rightToLeft="1" view="pageBreakPreview" zoomScaleSheetLayoutView="100" workbookViewId="0">
      <selection activeCell="A13" sqref="A13"/>
    </sheetView>
  </sheetViews>
  <sheetFormatPr defaultRowHeight="12.75" x14ac:dyDescent="0.2"/>
  <cols>
    <col min="1" max="1" width="32" style="148" customWidth="1"/>
    <col min="2" max="2" width="18.140625" style="148" customWidth="1"/>
    <col min="3" max="3" width="16.42578125" style="148" customWidth="1"/>
    <col min="4" max="4" width="18.140625" style="148" bestFit="1" customWidth="1"/>
    <col min="5" max="5" width="18.7109375" style="148" customWidth="1"/>
    <col min="6" max="6" width="43" style="148" customWidth="1"/>
    <col min="7" max="7" width="14.7109375" style="148" bestFit="1" customWidth="1"/>
    <col min="8" max="8" width="9.140625" style="148"/>
    <col min="9" max="9" width="20.5703125" style="148" customWidth="1"/>
    <col min="10" max="16384" width="9.140625" style="148"/>
  </cols>
  <sheetData>
    <row r="1" spans="1:9" ht="40.5" customHeight="1" x14ac:dyDescent="0.2">
      <c r="A1" s="280" t="s">
        <v>136</v>
      </c>
      <c r="B1" s="280"/>
      <c r="C1" s="280"/>
      <c r="D1" s="281"/>
      <c r="E1" s="281"/>
      <c r="F1" s="280"/>
      <c r="I1" s="154"/>
    </row>
    <row r="2" spans="1:9" ht="37.5" customHeight="1" thickBot="1" x14ac:dyDescent="0.25">
      <c r="A2" s="282" t="s">
        <v>137</v>
      </c>
      <c r="B2" s="282"/>
      <c r="C2" s="283"/>
      <c r="D2" s="284"/>
      <c r="E2" s="284"/>
      <c r="F2" s="283"/>
      <c r="I2" s="154"/>
    </row>
    <row r="3" spans="1:9" ht="33" thickTop="1" thickBot="1" x14ac:dyDescent="0.25">
      <c r="A3" s="208" t="s">
        <v>72</v>
      </c>
      <c r="B3" s="209">
        <v>2013</v>
      </c>
      <c r="C3" s="209">
        <v>2014</v>
      </c>
      <c r="D3" s="210">
        <v>2015</v>
      </c>
      <c r="E3" s="150" t="s">
        <v>107</v>
      </c>
      <c r="F3" s="210" t="s">
        <v>73</v>
      </c>
      <c r="I3" s="166"/>
    </row>
    <row r="4" spans="1:9" ht="25.5" customHeight="1" x14ac:dyDescent="0.2">
      <c r="A4" s="211" t="s">
        <v>95</v>
      </c>
      <c r="B4" s="224">
        <v>70278512</v>
      </c>
      <c r="C4" s="224">
        <f>72509287.6</f>
        <v>72509287.599999994</v>
      </c>
      <c r="D4" s="225">
        <f>65260068</f>
        <v>65260068</v>
      </c>
      <c r="E4" s="212">
        <f t="shared" ref="E4:E8" si="0">((D4/C4)-1)*100</f>
        <v>-9.9976428398946169</v>
      </c>
      <c r="F4" s="213" t="s">
        <v>100</v>
      </c>
      <c r="G4" s="176"/>
      <c r="I4" s="166"/>
    </row>
    <row r="5" spans="1:9" ht="25.5" customHeight="1" x14ac:dyDescent="0.2">
      <c r="A5" s="214" t="s">
        <v>108</v>
      </c>
      <c r="B5" s="226">
        <v>173829209.69999999</v>
      </c>
      <c r="C5" s="226">
        <f>165718979.2125</f>
        <v>165718979.21250001</v>
      </c>
      <c r="D5" s="227">
        <f>110654872.749</f>
        <v>110654872.749</v>
      </c>
      <c r="E5" s="215">
        <f>((D5/C5)-1)*100</f>
        <v>-33.22739901317626</v>
      </c>
      <c r="F5" s="216" t="s">
        <v>101</v>
      </c>
      <c r="G5" s="176"/>
      <c r="I5" s="166"/>
    </row>
    <row r="6" spans="1:9" ht="25.5" customHeight="1" x14ac:dyDescent="0.2">
      <c r="A6" s="214" t="s">
        <v>109</v>
      </c>
      <c r="B6" s="226">
        <v>29479807.5</v>
      </c>
      <c r="C6" s="226">
        <f>28104388.2875</f>
        <v>28104388.287500001</v>
      </c>
      <c r="D6" s="227">
        <f>18766031.051</f>
        <v>18766031.050999999</v>
      </c>
      <c r="E6" s="215">
        <f>((D6/C6)-1)*100</f>
        <v>-33.227399013176274</v>
      </c>
      <c r="F6" s="216" t="s">
        <v>110</v>
      </c>
      <c r="I6" s="166"/>
    </row>
    <row r="7" spans="1:9" ht="25.5" customHeight="1" x14ac:dyDescent="0.2">
      <c r="A7" s="214" t="s">
        <v>91</v>
      </c>
      <c r="B7" s="226">
        <v>1741082.6</v>
      </c>
      <c r="C7" s="226">
        <f>1169.3825*1000</f>
        <v>1169382.5</v>
      </c>
      <c r="D7" s="227">
        <f>1000*1210.495</f>
        <v>1210495</v>
      </c>
      <c r="E7" s="215">
        <f t="shared" si="0"/>
        <v>3.5157444206664668</v>
      </c>
      <c r="F7" s="216" t="s">
        <v>111</v>
      </c>
      <c r="I7" s="166"/>
    </row>
    <row r="8" spans="1:9" ht="25.5" customHeight="1" thickBot="1" x14ac:dyDescent="0.25">
      <c r="A8" s="217" t="s">
        <v>112</v>
      </c>
      <c r="B8" s="228">
        <v>33822539.700000003</v>
      </c>
      <c r="C8" s="228">
        <f>35297.5742*1000</f>
        <v>35297574.200000003</v>
      </c>
      <c r="D8" s="228">
        <f>12616.212*1000</f>
        <v>12616212</v>
      </c>
      <c r="E8" s="218">
        <f t="shared" si="0"/>
        <v>-64.257566459057131</v>
      </c>
      <c r="F8" s="219" t="s">
        <v>113</v>
      </c>
      <c r="I8" s="154"/>
    </row>
    <row r="9" spans="1:9" ht="25.5" customHeight="1" thickBot="1" x14ac:dyDescent="0.25">
      <c r="A9" s="220" t="s">
        <v>114</v>
      </c>
      <c r="B9" s="229">
        <f>B4+B5+B6+B7-B8</f>
        <v>241506072.10000002</v>
      </c>
      <c r="C9" s="229">
        <f>C4+C5+C6+C7-C8</f>
        <v>232204463.39999998</v>
      </c>
      <c r="D9" s="229">
        <f>D4+D5+D6+D7-D8</f>
        <v>183275254.80000001</v>
      </c>
      <c r="E9" s="222">
        <f>((D9/C9)-1)*100</f>
        <v>-21.071605551230743</v>
      </c>
      <c r="F9" s="223" t="s">
        <v>115</v>
      </c>
      <c r="G9" s="176"/>
      <c r="I9" s="166"/>
    </row>
    <row r="10" spans="1:9" ht="25.5" customHeight="1" x14ac:dyDescent="0.2">
      <c r="A10" s="211" t="s">
        <v>118</v>
      </c>
      <c r="B10" s="230">
        <v>47755742.697799996</v>
      </c>
      <c r="C10" s="230">
        <v>47946900.100000001</v>
      </c>
      <c r="D10" s="231">
        <v>36339342.100000001</v>
      </c>
      <c r="E10" s="212">
        <f t="shared" ref="E10" si="1">((D10/C10)-1)*100</f>
        <v>-24.209193870283173</v>
      </c>
      <c r="F10" s="216" t="s">
        <v>117</v>
      </c>
      <c r="I10" s="166"/>
    </row>
    <row r="11" spans="1:9" ht="25.5" customHeight="1" x14ac:dyDescent="0.2">
      <c r="A11" s="214" t="s">
        <v>116</v>
      </c>
      <c r="B11" s="232">
        <v>105696745.40000001</v>
      </c>
      <c r="C11" s="232">
        <v>112036294.40000001</v>
      </c>
      <c r="D11" s="233">
        <v>108396524.90000001</v>
      </c>
      <c r="E11" s="215">
        <f>((D11/C11)-1)*100</f>
        <v>-3.2487414185665919</v>
      </c>
      <c r="F11" s="216" t="s">
        <v>119</v>
      </c>
      <c r="I11" s="154"/>
    </row>
    <row r="12" spans="1:9" ht="25.5" customHeight="1" x14ac:dyDescent="0.2">
      <c r="A12" s="214" t="s">
        <v>120</v>
      </c>
      <c r="B12" s="232">
        <v>55036676.200000003</v>
      </c>
      <c r="C12" s="232">
        <v>55837402.899999999</v>
      </c>
      <c r="D12" s="233">
        <v>50650572.700000003</v>
      </c>
      <c r="E12" s="215">
        <f>((D12/C12)-1)*100</f>
        <v>-9.2891680676645443</v>
      </c>
      <c r="F12" s="216" t="s">
        <v>121</v>
      </c>
      <c r="I12" s="166"/>
    </row>
    <row r="13" spans="1:9" ht="25.5" customHeight="1" x14ac:dyDescent="0.2">
      <c r="A13" s="214" t="s">
        <v>122</v>
      </c>
      <c r="B13" s="233">
        <f>B9-B10-B11-B12-B14+B15</f>
        <v>413332.4022000432</v>
      </c>
      <c r="C13" s="233">
        <f>C9-C10-C11-C12-C14+C15</f>
        <v>-7322313.2000000328</v>
      </c>
      <c r="D13" s="233">
        <f>D9-D10-D11-D12-D14+D15</f>
        <v>-11014204.899999991</v>
      </c>
      <c r="E13" s="215">
        <f>((D13/C13)-1)*100</f>
        <v>50.41974577104871</v>
      </c>
      <c r="F13" s="216" t="s">
        <v>123</v>
      </c>
      <c r="I13" s="166"/>
    </row>
    <row r="14" spans="1:9" ht="25.5" customHeight="1" x14ac:dyDescent="0.2">
      <c r="A14" s="214" t="s">
        <v>124</v>
      </c>
      <c r="B14" s="232">
        <v>108514489.59999999</v>
      </c>
      <c r="C14" s="232">
        <v>103714534</v>
      </c>
      <c r="D14" s="233">
        <v>67192475.700000003</v>
      </c>
      <c r="E14" s="215">
        <f t="shared" ref="E14" si="2">((D14/C14)-1)*100</f>
        <v>-35.214021498664785</v>
      </c>
      <c r="F14" s="216" t="s">
        <v>125</v>
      </c>
      <c r="I14" s="166"/>
    </row>
    <row r="15" spans="1:9" ht="25.5" customHeight="1" thickBot="1" x14ac:dyDescent="0.25">
      <c r="A15" s="214" t="s">
        <v>126</v>
      </c>
      <c r="B15" s="232">
        <v>75910914.200000003</v>
      </c>
      <c r="C15" s="232">
        <v>80008354.799999997</v>
      </c>
      <c r="D15" s="233">
        <v>68289455.700000003</v>
      </c>
      <c r="E15" s="215">
        <f>((D15/C15)-1)*100</f>
        <v>-14.647094205716616</v>
      </c>
      <c r="F15" s="216" t="s">
        <v>127</v>
      </c>
      <c r="I15" s="166"/>
    </row>
    <row r="16" spans="1:9" ht="25.5" customHeight="1" thickBot="1" x14ac:dyDescent="0.25">
      <c r="A16" s="220" t="s">
        <v>128</v>
      </c>
      <c r="B16" s="229">
        <f>B9</f>
        <v>241506072.10000002</v>
      </c>
      <c r="C16" s="229">
        <f>C10+C11+C12+C13+C14-C15</f>
        <v>232204463.39999998</v>
      </c>
      <c r="D16" s="229">
        <f>D10+D11+D12+D13+D14-D15</f>
        <v>183275254.80000001</v>
      </c>
      <c r="E16" s="221">
        <f>((D16/C16)-1)*100</f>
        <v>-21.071605551230743</v>
      </c>
      <c r="F16" s="223" t="s">
        <v>129</v>
      </c>
      <c r="I16" s="154"/>
    </row>
    <row r="17" spans="1:6" x14ac:dyDescent="0.2">
      <c r="C17" s="173"/>
      <c r="D17" s="171"/>
      <c r="E17" s="169"/>
      <c r="F17" s="169"/>
    </row>
    <row r="18" spans="1:6" x14ac:dyDescent="0.2">
      <c r="C18" s="173">
        <f>C4+C5+C6</f>
        <v>266332655.09999999</v>
      </c>
      <c r="D18" s="173">
        <f>D4+D5+D6</f>
        <v>194680971.80000001</v>
      </c>
    </row>
    <row r="19" spans="1:6" x14ac:dyDescent="0.2">
      <c r="B19" s="176"/>
      <c r="C19" s="173"/>
      <c r="D19" s="173"/>
    </row>
    <row r="20" spans="1:6" x14ac:dyDescent="0.2">
      <c r="B20" s="234">
        <f>-B7+B8</f>
        <v>32081457.100000001</v>
      </c>
      <c r="C20" s="234">
        <f>-1303.8</f>
        <v>-1303.8</v>
      </c>
      <c r="D20" s="234"/>
    </row>
    <row r="21" spans="1:6" ht="15.75" x14ac:dyDescent="0.25">
      <c r="A21" s="176"/>
      <c r="B21" s="176">
        <v>270836.22771249997</v>
      </c>
      <c r="C21" s="235">
        <f>C20*1166</f>
        <v>-1520230.8</v>
      </c>
      <c r="D21" s="235">
        <v>-1516.5</v>
      </c>
    </row>
    <row r="22" spans="1:6" ht="15.75" x14ac:dyDescent="0.25">
      <c r="B22" s="148">
        <f>B21*1000</f>
        <v>270836227.71249998</v>
      </c>
      <c r="C22" s="235">
        <f>C4+C5+C6</f>
        <v>266332655.09999999</v>
      </c>
      <c r="D22" s="235">
        <f>D4+D5+D6</f>
        <v>194680971.80000001</v>
      </c>
    </row>
    <row r="23" spans="1:6" x14ac:dyDescent="0.2">
      <c r="B23" s="234">
        <f>B22-B20</f>
        <v>238754770.61249998</v>
      </c>
      <c r="C23" s="234">
        <f>C22-C6</f>
        <v>238228266.8125</v>
      </c>
      <c r="D23" s="234">
        <f>D22-D6</f>
        <v>175914940.74900001</v>
      </c>
    </row>
    <row r="24" spans="1:6" x14ac:dyDescent="0.2">
      <c r="C24" s="234">
        <f>C23+C21</f>
        <v>236708036.01249999</v>
      </c>
      <c r="D24" s="234">
        <f>D23+D21</f>
        <v>175913424.24900001</v>
      </c>
    </row>
    <row r="26" spans="1:6" x14ac:dyDescent="0.2">
      <c r="C26" s="237">
        <f>C20-C24</f>
        <v>-236709339.8125</v>
      </c>
      <c r="D26" s="237">
        <f>D20-D24</f>
        <v>-175913424.24900001</v>
      </c>
    </row>
    <row r="27" spans="1:6" x14ac:dyDescent="0.2">
      <c r="C27" s="234">
        <f>C26-C6</f>
        <v>-264813728.09999999</v>
      </c>
      <c r="D27" s="176"/>
    </row>
    <row r="31" spans="1:6" x14ac:dyDescent="0.2">
      <c r="C31" s="148">
        <v>270836227.71249998</v>
      </c>
      <c r="D31" s="148">
        <v>185550902.24900001</v>
      </c>
    </row>
    <row r="32" spans="1:6" x14ac:dyDescent="0.2">
      <c r="C32" s="234">
        <f>C31+C7-C8</f>
        <v>236708036.01249999</v>
      </c>
      <c r="D32" s="234">
        <f>D31+D7-D8</f>
        <v>174145185.24900001</v>
      </c>
    </row>
    <row r="33" spans="2:4" x14ac:dyDescent="0.2">
      <c r="D33" s="176"/>
    </row>
    <row r="34" spans="2:4" x14ac:dyDescent="0.2">
      <c r="C34" s="234">
        <f>C20*1166</f>
        <v>-1520230.8</v>
      </c>
      <c r="D34" s="148">
        <f>D21*1167</f>
        <v>-1769755.5</v>
      </c>
    </row>
    <row r="36" spans="2:4" x14ac:dyDescent="0.2">
      <c r="B36" s="234">
        <f>C37/1000</f>
        <v>236708.0360125</v>
      </c>
      <c r="C36" s="234">
        <f>C4+C5</f>
        <v>238228266.8125</v>
      </c>
      <c r="D36" s="234">
        <f>D4+D5</f>
        <v>175914940.74900001</v>
      </c>
    </row>
    <row r="37" spans="2:4" x14ac:dyDescent="0.2">
      <c r="C37" s="234">
        <f>C36+C34</f>
        <v>236708036.01249999</v>
      </c>
      <c r="D37" s="234">
        <f>D36+D34</f>
        <v>174145185.24900001</v>
      </c>
    </row>
    <row r="38" spans="2:4" x14ac:dyDescent="0.2">
      <c r="C38" s="234">
        <f>C37-C7+C8</f>
        <v>270836227.71249998</v>
      </c>
      <c r="D38" s="234">
        <f>D37-D7+D8</f>
        <v>185550902.24900001</v>
      </c>
    </row>
    <row r="39" spans="2:4" x14ac:dyDescent="0.2">
      <c r="C39" s="148">
        <v>34819301</v>
      </c>
      <c r="D39" s="148">
        <v>35212600</v>
      </c>
    </row>
    <row r="40" spans="2:4" x14ac:dyDescent="0.2">
      <c r="C40" s="234">
        <f>C38/C39</f>
        <v>7.7783361507601771</v>
      </c>
      <c r="D40" s="234">
        <f>D38/D39</f>
        <v>5.2694462280263314</v>
      </c>
    </row>
    <row r="41" spans="2:4" x14ac:dyDescent="0.2">
      <c r="C41" s="265">
        <f>C40*1000</f>
        <v>7778.3361507601776</v>
      </c>
      <c r="D41" s="265">
        <f>D40*1000</f>
        <v>5269.4462280263315</v>
      </c>
    </row>
    <row r="43" spans="2:4" x14ac:dyDescent="0.2">
      <c r="C43" s="234">
        <f>C37/C39</f>
        <v>6.7981846049264458</v>
      </c>
      <c r="D43" s="234">
        <f>D37/D39</f>
        <v>4.9455361219847447</v>
      </c>
    </row>
    <row r="44" spans="2:4" x14ac:dyDescent="0.2">
      <c r="C44" s="234">
        <f>C43*1000</f>
        <v>6798.1846049264459</v>
      </c>
      <c r="D44" s="234">
        <f>D43*1000</f>
        <v>4945.5361219847446</v>
      </c>
    </row>
  </sheetData>
  <mergeCells count="2">
    <mergeCell ref="A1:F1"/>
    <mergeCell ref="A2:F2"/>
  </mergeCells>
  <printOptions horizontalCentered="1" verticalCentered="1"/>
  <pageMargins left="0.196850393700787" right="0.23622047244094499" top="0.196850393700787" bottom="0.23622047244094499" header="0.35433070866141703" footer="0.23622047244094499"/>
  <pageSetup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40"/>
  <sheetViews>
    <sheetView rightToLeft="1" view="pageBreakPreview" topLeftCell="A10" zoomScaleSheetLayoutView="100" workbookViewId="0">
      <selection activeCell="A13" sqref="A13"/>
    </sheetView>
  </sheetViews>
  <sheetFormatPr defaultRowHeight="12.75" x14ac:dyDescent="0.2"/>
  <cols>
    <col min="1" max="1" width="6.7109375" style="69" customWidth="1"/>
    <col min="2" max="2" width="24.5703125" style="69" customWidth="1"/>
    <col min="3" max="3" width="16.85546875" style="69" bestFit="1" customWidth="1"/>
    <col min="4" max="4" width="11.7109375" style="69" customWidth="1"/>
    <col min="5" max="5" width="15.7109375" style="69" customWidth="1"/>
    <col min="6" max="6" width="13.85546875" style="69" bestFit="1" customWidth="1"/>
    <col min="7" max="7" width="16.140625" style="69" customWidth="1"/>
    <col min="8" max="8" width="14.42578125" style="69" customWidth="1"/>
    <col min="9" max="9" width="32.42578125" style="69" customWidth="1"/>
    <col min="10" max="10" width="6.7109375" style="69" customWidth="1"/>
    <col min="11" max="11" width="14.28515625" style="69" customWidth="1"/>
    <col min="12" max="14" width="10.42578125" style="69" customWidth="1"/>
    <col min="15" max="16384" width="9.140625" style="69"/>
  </cols>
  <sheetData>
    <row r="1" spans="1:12" s="68" customFormat="1" ht="30.75" customHeight="1" x14ac:dyDescent="0.2">
      <c r="A1" s="285" t="s">
        <v>138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2" s="68" customFormat="1" ht="39" customHeight="1" thickBot="1" x14ac:dyDescent="0.25">
      <c r="A2" s="286" t="s">
        <v>139</v>
      </c>
      <c r="B2" s="287"/>
      <c r="C2" s="287"/>
      <c r="D2" s="287"/>
      <c r="E2" s="287"/>
      <c r="F2" s="287"/>
      <c r="G2" s="287"/>
      <c r="H2" s="287"/>
      <c r="I2" s="287"/>
      <c r="J2" s="287"/>
    </row>
    <row r="3" spans="1:12" ht="36.950000000000003" customHeight="1" thickTop="1" thickBot="1" x14ac:dyDescent="0.25">
      <c r="A3" s="288" t="s">
        <v>0</v>
      </c>
      <c r="B3" s="290" t="s">
        <v>1</v>
      </c>
      <c r="C3" s="70" t="s">
        <v>2</v>
      </c>
      <c r="D3" s="70" t="s">
        <v>3</v>
      </c>
      <c r="E3" s="70" t="s">
        <v>70</v>
      </c>
      <c r="F3" s="70" t="s">
        <v>3</v>
      </c>
      <c r="G3" s="70" t="s">
        <v>4</v>
      </c>
      <c r="H3" s="70" t="s">
        <v>3</v>
      </c>
      <c r="I3" s="291" t="s">
        <v>5</v>
      </c>
      <c r="J3" s="288" t="s">
        <v>6</v>
      </c>
    </row>
    <row r="4" spans="1:12" ht="36.950000000000003" customHeight="1" thickBot="1" x14ac:dyDescent="0.25">
      <c r="A4" s="289"/>
      <c r="B4" s="289"/>
      <c r="C4" s="71" t="s">
        <v>7</v>
      </c>
      <c r="D4" s="72" t="s">
        <v>8</v>
      </c>
      <c r="E4" s="71" t="s">
        <v>71</v>
      </c>
      <c r="F4" s="72" t="s">
        <v>8</v>
      </c>
      <c r="G4" s="72" t="s">
        <v>9</v>
      </c>
      <c r="H4" s="72" t="s">
        <v>10</v>
      </c>
      <c r="I4" s="292"/>
      <c r="J4" s="289"/>
      <c r="K4" s="73"/>
    </row>
    <row r="5" spans="1:12" s="73" customFormat="1" ht="21.75" customHeight="1" x14ac:dyDescent="0.2">
      <c r="A5" s="74">
        <v>1</v>
      </c>
      <c r="B5" s="75" t="s">
        <v>11</v>
      </c>
      <c r="C5" s="76">
        <v>13128622.6</v>
      </c>
      <c r="D5" s="238">
        <v>4.91</v>
      </c>
      <c r="E5" s="76">
        <v>6000.6</v>
      </c>
      <c r="F5" s="238">
        <v>7.56</v>
      </c>
      <c r="G5" s="77">
        <v>7309016</v>
      </c>
      <c r="H5" s="238">
        <v>4.07</v>
      </c>
      <c r="I5" s="78" t="s">
        <v>12</v>
      </c>
      <c r="J5" s="79">
        <v>1</v>
      </c>
      <c r="K5" s="80"/>
      <c r="L5" s="81"/>
    </row>
    <row r="6" spans="1:12" s="73" customFormat="1" ht="21.75" customHeight="1" x14ac:dyDescent="0.2">
      <c r="A6" s="82">
        <v>2</v>
      </c>
      <c r="B6" s="83" t="s">
        <v>13</v>
      </c>
      <c r="C6" s="84">
        <f t="shared" ref="C6:H6" si="0">C7+C8</f>
        <v>117357982</v>
      </c>
      <c r="D6" s="238">
        <f t="shared" si="0"/>
        <v>43.91</v>
      </c>
      <c r="E6" s="84">
        <f t="shared" si="0"/>
        <v>34409.9</v>
      </c>
      <c r="F6" s="238">
        <f t="shared" si="0"/>
        <v>43.35</v>
      </c>
      <c r="G6" s="84">
        <f t="shared" si="0"/>
        <v>94139560.100000009</v>
      </c>
      <c r="H6" s="238">
        <f t="shared" si="0"/>
        <v>52.45</v>
      </c>
      <c r="I6" s="85" t="s">
        <v>14</v>
      </c>
      <c r="J6" s="86">
        <v>2</v>
      </c>
      <c r="K6" s="80"/>
      <c r="L6" s="81"/>
    </row>
    <row r="7" spans="1:12" s="73" customFormat="1" ht="21.75" customHeight="1" x14ac:dyDescent="0.2">
      <c r="A7" s="87" t="s">
        <v>15</v>
      </c>
      <c r="B7" s="83" t="s">
        <v>69</v>
      </c>
      <c r="C7" s="84">
        <v>116852335.90000001</v>
      </c>
      <c r="D7" s="238">
        <v>43.72</v>
      </c>
      <c r="E7" s="84">
        <v>34288.400000000001</v>
      </c>
      <c r="F7" s="238">
        <v>43.2</v>
      </c>
      <c r="G7" s="88">
        <v>93811856.900000006</v>
      </c>
      <c r="H7" s="238">
        <v>52.27</v>
      </c>
      <c r="I7" s="85" t="s">
        <v>16</v>
      </c>
      <c r="J7" s="86" t="s">
        <v>15</v>
      </c>
      <c r="K7" s="80"/>
      <c r="L7" s="81"/>
    </row>
    <row r="8" spans="1:12" s="73" customFormat="1" ht="21.75" customHeight="1" x14ac:dyDescent="0.2">
      <c r="A8" s="89" t="s">
        <v>17</v>
      </c>
      <c r="B8" s="83" t="s">
        <v>18</v>
      </c>
      <c r="C8" s="84">
        <v>505646.1</v>
      </c>
      <c r="D8" s="239">
        <v>0.19</v>
      </c>
      <c r="E8" s="84">
        <v>121.5</v>
      </c>
      <c r="F8" s="239">
        <v>0.15</v>
      </c>
      <c r="G8" s="88">
        <v>327703.2</v>
      </c>
      <c r="H8" s="238">
        <v>0.18</v>
      </c>
      <c r="I8" s="85" t="s">
        <v>19</v>
      </c>
      <c r="J8" s="86" t="s">
        <v>17</v>
      </c>
      <c r="K8" s="80"/>
      <c r="L8" s="81"/>
    </row>
    <row r="9" spans="1:12" s="73" customFormat="1" ht="21.75" customHeight="1" x14ac:dyDescent="0.2">
      <c r="A9" s="90">
        <v>3</v>
      </c>
      <c r="B9" s="83" t="s">
        <v>20</v>
      </c>
      <c r="C9" s="84">
        <v>4999233.9000000004</v>
      </c>
      <c r="D9" s="239">
        <v>1.87</v>
      </c>
      <c r="E9" s="84">
        <v>1475.2</v>
      </c>
      <c r="F9" s="239">
        <v>1.85</v>
      </c>
      <c r="G9" s="88">
        <v>2064945.8</v>
      </c>
      <c r="H9" s="238">
        <v>1.1499999999999999</v>
      </c>
      <c r="I9" s="85" t="s">
        <v>21</v>
      </c>
      <c r="J9" s="86" t="s">
        <v>22</v>
      </c>
      <c r="K9" s="80"/>
      <c r="L9" s="81"/>
    </row>
    <row r="10" spans="1:12" s="73" customFormat="1" ht="21.75" customHeight="1" x14ac:dyDescent="0.2">
      <c r="A10" s="90">
        <v>4</v>
      </c>
      <c r="B10" s="83" t="s">
        <v>23</v>
      </c>
      <c r="C10" s="84">
        <v>5846956</v>
      </c>
      <c r="D10" s="239">
        <v>2.19</v>
      </c>
      <c r="E10" s="84">
        <v>2032</v>
      </c>
      <c r="F10" s="239">
        <v>2.56</v>
      </c>
      <c r="G10" s="84">
        <v>2093426.6</v>
      </c>
      <c r="H10" s="238">
        <v>1.17</v>
      </c>
      <c r="I10" s="85" t="s">
        <v>24</v>
      </c>
      <c r="J10" s="86" t="s">
        <v>25</v>
      </c>
      <c r="K10" s="80"/>
      <c r="L10" s="81"/>
    </row>
    <row r="11" spans="1:12" s="73" customFormat="1" ht="21.75" customHeight="1" x14ac:dyDescent="0.2">
      <c r="A11" s="90">
        <v>5</v>
      </c>
      <c r="B11" s="83" t="s">
        <v>26</v>
      </c>
      <c r="C11" s="84">
        <v>19098018</v>
      </c>
      <c r="D11" s="238">
        <v>7.15</v>
      </c>
      <c r="E11" s="84">
        <v>4910.2</v>
      </c>
      <c r="F11" s="239">
        <v>6.19</v>
      </c>
      <c r="G11" s="84">
        <v>14544136.699999999</v>
      </c>
      <c r="H11" s="238">
        <v>8.1</v>
      </c>
      <c r="I11" s="85" t="s">
        <v>27</v>
      </c>
      <c r="J11" s="86" t="s">
        <v>28</v>
      </c>
      <c r="K11" s="80"/>
      <c r="L11" s="81"/>
    </row>
    <row r="12" spans="1:12" s="73" customFormat="1" ht="21.75" customHeight="1" x14ac:dyDescent="0.2">
      <c r="A12" s="293" t="s">
        <v>29</v>
      </c>
      <c r="B12" s="293"/>
      <c r="C12" s="91">
        <f>C5+C7+C8+C9+C10+C11</f>
        <v>160430812.5</v>
      </c>
      <c r="D12" s="92">
        <f t="shared" ref="D12:H12" si="1">D5+D7+D8+D9+D10+D11</f>
        <v>60.029999999999987</v>
      </c>
      <c r="E12" s="91">
        <f t="shared" si="1"/>
        <v>48827.899999999994</v>
      </c>
      <c r="F12" s="92">
        <f t="shared" si="1"/>
        <v>61.510000000000005</v>
      </c>
      <c r="G12" s="91">
        <f t="shared" si="1"/>
        <v>120151085.2</v>
      </c>
      <c r="H12" s="92">
        <f t="shared" si="1"/>
        <v>66.94</v>
      </c>
      <c r="I12" s="93" t="s">
        <v>30</v>
      </c>
      <c r="J12" s="94"/>
      <c r="K12" s="80"/>
      <c r="L12" s="81"/>
    </row>
    <row r="13" spans="1:12" s="73" customFormat="1" ht="21.75" customHeight="1" x14ac:dyDescent="0.2">
      <c r="A13" s="90">
        <v>6</v>
      </c>
      <c r="B13" s="83" t="s">
        <v>31</v>
      </c>
      <c r="C13" s="84">
        <v>19452890.300000001</v>
      </c>
      <c r="D13" s="239">
        <v>7.28</v>
      </c>
      <c r="E13" s="84">
        <v>2599.1</v>
      </c>
      <c r="F13" s="238">
        <v>3.27</v>
      </c>
      <c r="G13" s="95">
        <v>13443600.800000001</v>
      </c>
      <c r="H13" s="238">
        <v>7.49</v>
      </c>
      <c r="I13" s="85" t="s">
        <v>32</v>
      </c>
      <c r="J13" s="86" t="s">
        <v>33</v>
      </c>
      <c r="K13" s="80"/>
      <c r="L13" s="81"/>
    </row>
    <row r="14" spans="1:12" s="73" customFormat="1" ht="21.75" customHeight="1" x14ac:dyDescent="0.2">
      <c r="A14" s="90">
        <v>7</v>
      </c>
      <c r="B14" s="83" t="s">
        <v>34</v>
      </c>
      <c r="C14" s="84">
        <v>20931618.399999999</v>
      </c>
      <c r="D14" s="239">
        <v>7.83</v>
      </c>
      <c r="E14" s="84">
        <v>5675.9</v>
      </c>
      <c r="F14" s="238">
        <v>7.15</v>
      </c>
      <c r="G14" s="84">
        <v>14834598.4</v>
      </c>
      <c r="H14" s="238">
        <v>8.27</v>
      </c>
      <c r="I14" s="96" t="s">
        <v>35</v>
      </c>
      <c r="J14" s="86" t="s">
        <v>36</v>
      </c>
      <c r="K14" s="80"/>
      <c r="L14" s="81"/>
    </row>
    <row r="15" spans="1:12" s="73" customFormat="1" ht="21.75" customHeight="1" x14ac:dyDescent="0.2">
      <c r="A15" s="89" t="s">
        <v>37</v>
      </c>
      <c r="B15" s="83" t="s">
        <v>38</v>
      </c>
      <c r="C15" s="84">
        <v>3116107.6</v>
      </c>
      <c r="D15" s="239">
        <v>1.17</v>
      </c>
      <c r="E15" s="84">
        <v>934.2</v>
      </c>
      <c r="F15" s="238">
        <v>1.18</v>
      </c>
      <c r="G15" s="84">
        <v>1774842.3</v>
      </c>
      <c r="H15" s="238">
        <v>0.99</v>
      </c>
      <c r="I15" s="85" t="s">
        <v>39</v>
      </c>
      <c r="J15" s="86" t="s">
        <v>37</v>
      </c>
      <c r="K15" s="80"/>
      <c r="L15" s="81"/>
    </row>
    <row r="16" spans="1:12" s="73" customFormat="1" ht="21.75" customHeight="1" x14ac:dyDescent="0.2">
      <c r="A16" s="294" t="s">
        <v>40</v>
      </c>
      <c r="B16" s="294"/>
      <c r="C16" s="91">
        <f>C13+C14+C15</f>
        <v>43500616.300000004</v>
      </c>
      <c r="D16" s="92">
        <f t="shared" ref="D16:H16" si="2">D13+D14+D15</f>
        <v>16.28</v>
      </c>
      <c r="E16" s="91">
        <f t="shared" si="2"/>
        <v>9209.2000000000007</v>
      </c>
      <c r="F16" s="92">
        <f t="shared" si="2"/>
        <v>11.6</v>
      </c>
      <c r="G16" s="91">
        <f t="shared" si="2"/>
        <v>30053041.500000004</v>
      </c>
      <c r="H16" s="92">
        <f t="shared" si="2"/>
        <v>16.75</v>
      </c>
      <c r="I16" s="93" t="s">
        <v>41</v>
      </c>
      <c r="J16" s="94"/>
      <c r="K16" s="80"/>
      <c r="L16" s="81"/>
    </row>
    <row r="17" spans="1:12" s="73" customFormat="1" ht="21.75" customHeight="1" x14ac:dyDescent="0.2">
      <c r="A17" s="89" t="s">
        <v>42</v>
      </c>
      <c r="B17" s="83" t="s">
        <v>43</v>
      </c>
      <c r="C17" s="84">
        <v>17495088.100000001</v>
      </c>
      <c r="D17" s="239">
        <v>6.54</v>
      </c>
      <c r="E17" s="84">
        <v>7627.8</v>
      </c>
      <c r="F17" s="239">
        <v>9.61</v>
      </c>
      <c r="G17" s="84">
        <v>9773792.1999999993</v>
      </c>
      <c r="H17" s="239">
        <v>5.45</v>
      </c>
      <c r="I17" s="85" t="s">
        <v>44</v>
      </c>
      <c r="J17" s="86" t="s">
        <v>42</v>
      </c>
      <c r="K17" s="80"/>
      <c r="L17" s="81"/>
    </row>
    <row r="18" spans="1:12" s="73" customFormat="1" ht="21.75" customHeight="1" x14ac:dyDescent="0.2">
      <c r="A18" s="90">
        <v>9</v>
      </c>
      <c r="B18" s="83" t="s">
        <v>45</v>
      </c>
      <c r="C18" s="84">
        <f>C20+C19</f>
        <v>45836270.899999999</v>
      </c>
      <c r="D18" s="239">
        <f>D19+D20</f>
        <v>17.149999999999999</v>
      </c>
      <c r="E18" s="84">
        <f>E19+E20</f>
        <v>13715.1</v>
      </c>
      <c r="F18" s="239">
        <f>F19+F20</f>
        <v>17.28</v>
      </c>
      <c r="G18" s="84">
        <f>G19+G20</f>
        <v>19503264</v>
      </c>
      <c r="H18" s="239">
        <f>H19+H20</f>
        <v>10.86</v>
      </c>
      <c r="I18" s="85" t="s">
        <v>46</v>
      </c>
      <c r="J18" s="86" t="s">
        <v>47</v>
      </c>
      <c r="K18" s="80"/>
      <c r="L18" s="81"/>
    </row>
    <row r="19" spans="1:12" ht="21.75" customHeight="1" x14ac:dyDescent="0.2">
      <c r="A19" s="97" t="s">
        <v>48</v>
      </c>
      <c r="B19" s="98" t="s">
        <v>49</v>
      </c>
      <c r="C19" s="84">
        <v>39367246.5</v>
      </c>
      <c r="D19" s="239">
        <v>14.73</v>
      </c>
      <c r="E19" s="84">
        <v>12411.1</v>
      </c>
      <c r="F19" s="239">
        <v>15.64</v>
      </c>
      <c r="G19" s="84">
        <v>15440931.6</v>
      </c>
      <c r="H19" s="239">
        <v>8.6</v>
      </c>
      <c r="I19" s="85" t="s">
        <v>50</v>
      </c>
      <c r="J19" s="99" t="s">
        <v>48</v>
      </c>
      <c r="K19" s="80"/>
      <c r="L19" s="81"/>
    </row>
    <row r="20" spans="1:12" ht="21.75" customHeight="1" x14ac:dyDescent="0.2">
      <c r="A20" s="97" t="s">
        <v>51</v>
      </c>
      <c r="B20" s="98" t="s">
        <v>52</v>
      </c>
      <c r="C20" s="84">
        <v>6469024.4000000004</v>
      </c>
      <c r="D20" s="239">
        <v>2.42</v>
      </c>
      <c r="E20" s="84">
        <v>1304</v>
      </c>
      <c r="F20" s="239">
        <v>1.64</v>
      </c>
      <c r="G20" s="84">
        <v>4062332.4</v>
      </c>
      <c r="H20" s="239">
        <v>2.2599999999999998</v>
      </c>
      <c r="I20" s="100" t="s">
        <v>53</v>
      </c>
      <c r="J20" s="101" t="s">
        <v>51</v>
      </c>
      <c r="K20" s="80"/>
      <c r="L20" s="81"/>
    </row>
    <row r="21" spans="1:12" ht="21.75" customHeight="1" thickBot="1" x14ac:dyDescent="0.25">
      <c r="A21" s="295" t="s">
        <v>54</v>
      </c>
      <c r="B21" s="295"/>
      <c r="C21" s="102">
        <f>C17+C19+C20</f>
        <v>63331359</v>
      </c>
      <c r="D21" s="103">
        <f t="shared" ref="D21:H21" si="3">D17+D19+D20</f>
        <v>23.689999999999998</v>
      </c>
      <c r="E21" s="102">
        <f t="shared" si="3"/>
        <v>21342.9</v>
      </c>
      <c r="F21" s="103">
        <f t="shared" si="3"/>
        <v>26.89</v>
      </c>
      <c r="G21" s="102">
        <f t="shared" si="3"/>
        <v>29277056.199999996</v>
      </c>
      <c r="H21" s="103">
        <f t="shared" si="3"/>
        <v>16.310000000000002</v>
      </c>
      <c r="I21" s="104" t="s">
        <v>55</v>
      </c>
      <c r="J21" s="105"/>
      <c r="K21" s="80"/>
      <c r="L21" s="81"/>
    </row>
    <row r="22" spans="1:12" ht="21.75" customHeight="1" thickBot="1" x14ac:dyDescent="0.25">
      <c r="A22" s="296" t="s">
        <v>56</v>
      </c>
      <c r="B22" s="296"/>
      <c r="C22" s="240">
        <f t="shared" ref="C22:F22" si="4">C5+C7+C8+C9+C10+C11+C13+C14+C15+C17+C19+C20</f>
        <v>267262787.80000001</v>
      </c>
      <c r="D22" s="241">
        <f>D5+D7+D8+D9+D10+D11+D13+D14+D15+D17+D19+D20</f>
        <v>100</v>
      </c>
      <c r="E22" s="240">
        <f t="shared" si="4"/>
        <v>79380</v>
      </c>
      <c r="F22" s="241">
        <f t="shared" si="4"/>
        <v>100.00000000000001</v>
      </c>
      <c r="G22" s="240">
        <f>G5+G7+G8+G9+G10+G11+G13+G14+G15+G17+G19+G20</f>
        <v>179481182.90000001</v>
      </c>
      <c r="H22" s="241">
        <f>H5+H7+H8+H9+H10+H11+H13+H14+H15+H17+H19+H20</f>
        <v>99.999999999999986</v>
      </c>
      <c r="I22" s="297" t="s">
        <v>57</v>
      </c>
      <c r="J22" s="297"/>
      <c r="K22" s="80"/>
      <c r="L22" s="81"/>
    </row>
    <row r="23" spans="1:12" ht="21.75" customHeight="1" x14ac:dyDescent="0.2">
      <c r="A23" s="298" t="s">
        <v>58</v>
      </c>
      <c r="B23" s="298"/>
      <c r="C23" s="106">
        <v>930132.7</v>
      </c>
      <c r="D23" s="107"/>
      <c r="E23" s="106">
        <v>278.8</v>
      </c>
      <c r="F23" s="108"/>
      <c r="G23" s="146">
        <v>529776</v>
      </c>
      <c r="H23" s="108"/>
      <c r="I23" s="299" t="s">
        <v>59</v>
      </c>
      <c r="J23" s="299"/>
      <c r="K23" s="80"/>
      <c r="L23" s="81"/>
    </row>
    <row r="24" spans="1:12" ht="21.75" customHeight="1" thickBot="1" x14ac:dyDescent="0.25">
      <c r="A24" s="300" t="s">
        <v>60</v>
      </c>
      <c r="B24" s="300"/>
      <c r="C24" s="242">
        <f>C22-C23</f>
        <v>266332655.10000002</v>
      </c>
      <c r="D24" s="109"/>
      <c r="E24" s="242">
        <f>E22-E23</f>
        <v>79101.2</v>
      </c>
      <c r="F24" s="110"/>
      <c r="G24" s="242">
        <f>G22-G23</f>
        <v>178951406.90000001</v>
      </c>
      <c r="H24" s="110"/>
      <c r="I24" s="301" t="s">
        <v>61</v>
      </c>
      <c r="J24" s="301"/>
      <c r="K24" s="80"/>
      <c r="L24" s="81"/>
    </row>
    <row r="25" spans="1:12" ht="18" customHeight="1" thickTop="1" x14ac:dyDescent="0.2">
      <c r="A25" s="302"/>
      <c r="B25" s="302"/>
      <c r="C25" s="302"/>
      <c r="D25" s="111"/>
      <c r="E25" s="112"/>
      <c r="F25" s="113"/>
      <c r="G25" s="114"/>
      <c r="H25" s="115"/>
      <c r="I25" s="116"/>
      <c r="J25" s="116"/>
      <c r="K25" s="117"/>
      <c r="L25" s="81"/>
    </row>
    <row r="26" spans="1:12" ht="15" x14ac:dyDescent="0.2">
      <c r="A26" s="118"/>
      <c r="B26" s="119"/>
      <c r="C26" s="120"/>
      <c r="D26" s="120"/>
      <c r="E26" s="120"/>
      <c r="F26" s="120"/>
      <c r="G26" s="120"/>
      <c r="H26" s="121"/>
      <c r="I26" s="118"/>
    </row>
    <row r="27" spans="1:12" ht="20.25" x14ac:dyDescent="0.2">
      <c r="A27" s="122"/>
      <c r="B27" s="123"/>
      <c r="C27" s="124"/>
      <c r="D27" s="125"/>
      <c r="E27" s="126"/>
      <c r="F27" s="127"/>
      <c r="G27" s="124"/>
      <c r="H27" s="128"/>
      <c r="I27" s="128"/>
    </row>
    <row r="28" spans="1:12" ht="15" x14ac:dyDescent="0.2">
      <c r="A28" s="122"/>
      <c r="B28" s="129"/>
      <c r="C28" s="130"/>
      <c r="D28" s="131"/>
      <c r="E28" s="128"/>
      <c r="F28" s="128"/>
      <c r="G28" s="128"/>
      <c r="H28" s="128"/>
      <c r="I28" s="128"/>
    </row>
    <row r="29" spans="1:12" ht="15" x14ac:dyDescent="0.2">
      <c r="A29" s="122"/>
      <c r="B29" s="129"/>
      <c r="C29" s="132"/>
      <c r="D29" s="133"/>
      <c r="E29" s="128"/>
      <c r="F29" s="128"/>
      <c r="G29" s="134"/>
      <c r="H29" s="128"/>
      <c r="I29" s="128"/>
    </row>
    <row r="30" spans="1:12" x14ac:dyDescent="0.2">
      <c r="A30" s="122"/>
      <c r="B30" s="135"/>
      <c r="C30" s="136"/>
      <c r="D30" s="137"/>
      <c r="E30" s="138"/>
      <c r="F30" s="139"/>
      <c r="G30" s="140"/>
      <c r="H30" s="128"/>
    </row>
    <row r="31" spans="1:12" x14ac:dyDescent="0.2">
      <c r="C31" s="130"/>
      <c r="D31" s="133"/>
      <c r="E31" s="128"/>
      <c r="F31" s="128"/>
      <c r="G31" s="134"/>
      <c r="H31" s="128"/>
    </row>
    <row r="32" spans="1:12" ht="15" x14ac:dyDescent="0.2">
      <c r="C32" s="132"/>
      <c r="D32" s="141"/>
      <c r="E32" s="128"/>
      <c r="G32" s="142"/>
      <c r="H32" s="128"/>
    </row>
    <row r="33" spans="3:7" x14ac:dyDescent="0.2">
      <c r="C33" s="130"/>
      <c r="D33" s="128"/>
      <c r="E33" s="128"/>
      <c r="G33" s="142"/>
    </row>
    <row r="34" spans="3:7" ht="18" x14ac:dyDescent="0.2">
      <c r="C34" s="143"/>
      <c r="D34" s="144"/>
      <c r="E34" s="145"/>
      <c r="G34" s="134"/>
    </row>
    <row r="35" spans="3:7" ht="15" x14ac:dyDescent="0.2">
      <c r="C35" s="145"/>
      <c r="D35" s="128"/>
      <c r="E35" s="145"/>
      <c r="G35" s="142"/>
    </row>
    <row r="36" spans="3:7" ht="15" x14ac:dyDescent="0.2">
      <c r="C36" s="145"/>
      <c r="E36" s="145"/>
    </row>
    <row r="37" spans="3:7" ht="15" x14ac:dyDescent="0.2">
      <c r="C37" s="145"/>
    </row>
    <row r="38" spans="3:7" ht="15" x14ac:dyDescent="0.2">
      <c r="C38" s="145"/>
    </row>
    <row r="39" spans="3:7" ht="15" x14ac:dyDescent="0.2">
      <c r="C39" s="145"/>
    </row>
    <row r="40" spans="3:7" ht="15" x14ac:dyDescent="0.2">
      <c r="C40" s="145"/>
    </row>
  </sheetData>
  <mergeCells count="16">
    <mergeCell ref="A23:B23"/>
    <mergeCell ref="I23:J23"/>
    <mergeCell ref="A24:B24"/>
    <mergeCell ref="I24:J24"/>
    <mergeCell ref="A25:C25"/>
    <mergeCell ref="A12:B12"/>
    <mergeCell ref="A16:B16"/>
    <mergeCell ref="A21:B21"/>
    <mergeCell ref="A22:B22"/>
    <mergeCell ref="I22:J22"/>
    <mergeCell ref="A1:J1"/>
    <mergeCell ref="A2:J2"/>
    <mergeCell ref="A3:A4"/>
    <mergeCell ref="B3:B4"/>
    <mergeCell ref="I3:I4"/>
    <mergeCell ref="J3:J4"/>
  </mergeCells>
  <printOptions horizontalCentered="1" verticalCentered="1"/>
  <pageMargins left="0.196850393700787" right="0.23622047244094499" top="0.196850393700787" bottom="0.23622047244094499" header="0.35433070866141703" footer="0.23622047244094499"/>
  <pageSetup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56"/>
  <sheetViews>
    <sheetView rightToLeft="1" view="pageBreakPreview" topLeftCell="A13" zoomScaleSheetLayoutView="100" workbookViewId="0">
      <selection activeCell="A13" sqref="A13"/>
    </sheetView>
  </sheetViews>
  <sheetFormatPr defaultRowHeight="12.75" x14ac:dyDescent="0.2"/>
  <cols>
    <col min="1" max="1" width="6.7109375" style="169" customWidth="1"/>
    <col min="2" max="2" width="20.42578125" style="169" customWidth="1"/>
    <col min="3" max="6" width="20" style="169" customWidth="1"/>
    <col min="7" max="7" width="17.7109375" style="169" customWidth="1"/>
    <col min="8" max="8" width="25" style="271" customWidth="1"/>
    <col min="9" max="9" width="6.5703125" style="271" customWidth="1"/>
    <col min="10" max="16384" width="9.140625" style="169"/>
  </cols>
  <sheetData>
    <row r="1" spans="1:9" s="177" customFormat="1" ht="24" customHeight="1" x14ac:dyDescent="0.2">
      <c r="A1" s="303" t="s">
        <v>140</v>
      </c>
      <c r="B1" s="303"/>
      <c r="C1" s="303"/>
      <c r="D1" s="303"/>
      <c r="E1" s="303"/>
      <c r="F1" s="303"/>
      <c r="G1" s="303"/>
      <c r="H1" s="303"/>
      <c r="I1" s="266"/>
    </row>
    <row r="2" spans="1:9" s="177" customFormat="1" ht="39" customHeight="1" thickBot="1" x14ac:dyDescent="0.25">
      <c r="A2" s="279" t="s">
        <v>141</v>
      </c>
      <c r="B2" s="279"/>
      <c r="C2" s="279"/>
      <c r="D2" s="279"/>
      <c r="E2" s="279"/>
      <c r="F2" s="279"/>
      <c r="G2" s="279"/>
      <c r="H2" s="279"/>
      <c r="I2" s="266"/>
    </row>
    <row r="3" spans="1:9" ht="24.95" customHeight="1" thickTop="1" x14ac:dyDescent="0.2">
      <c r="A3" s="306" t="s">
        <v>0</v>
      </c>
      <c r="B3" s="308" t="s">
        <v>1</v>
      </c>
      <c r="C3" s="178" t="s">
        <v>92</v>
      </c>
      <c r="D3" s="178" t="s">
        <v>93</v>
      </c>
      <c r="E3" s="178" t="s">
        <v>94</v>
      </c>
      <c r="F3" s="178" t="s">
        <v>95</v>
      </c>
      <c r="G3" s="178" t="s">
        <v>96</v>
      </c>
      <c r="H3" s="315" t="s">
        <v>5</v>
      </c>
      <c r="I3" s="315" t="s">
        <v>6</v>
      </c>
    </row>
    <row r="4" spans="1:9" ht="24.95" customHeight="1" thickBot="1" x14ac:dyDescent="0.25">
      <c r="A4" s="307"/>
      <c r="B4" s="309"/>
      <c r="C4" s="179" t="s">
        <v>97</v>
      </c>
      <c r="D4" s="179" t="s">
        <v>98</v>
      </c>
      <c r="E4" s="179" t="s">
        <v>99</v>
      </c>
      <c r="F4" s="179" t="s">
        <v>100</v>
      </c>
      <c r="G4" s="179" t="s">
        <v>101</v>
      </c>
      <c r="H4" s="316"/>
      <c r="I4" s="316"/>
    </row>
    <row r="5" spans="1:9" s="182" customFormat="1" ht="34.5" customHeight="1" x14ac:dyDescent="0.2">
      <c r="A5" s="180">
        <v>1</v>
      </c>
      <c r="B5" s="181" t="s">
        <v>11</v>
      </c>
      <c r="C5" s="8">
        <v>17843388</v>
      </c>
      <c r="D5" s="8">
        <v>4714765.4000000004</v>
      </c>
      <c r="E5" s="8">
        <f>C5-D5</f>
        <v>13128622.6</v>
      </c>
      <c r="F5" s="8">
        <v>4366788.5999999996</v>
      </c>
      <c r="G5" s="8">
        <f>E5-F5</f>
        <v>8761834</v>
      </c>
      <c r="H5" s="275" t="s">
        <v>12</v>
      </c>
      <c r="I5" s="273">
        <v>1</v>
      </c>
    </row>
    <row r="6" spans="1:9" s="182" customFormat="1" ht="21.75" customHeight="1" x14ac:dyDescent="0.2">
      <c r="A6" s="183">
        <v>2</v>
      </c>
      <c r="B6" s="184" t="s">
        <v>13</v>
      </c>
      <c r="C6" s="15">
        <f>C7+C8</f>
        <v>126895650</v>
      </c>
      <c r="D6" s="15">
        <f>D7+D8</f>
        <v>9537668</v>
      </c>
      <c r="E6" s="15">
        <f>C6-D6</f>
        <v>117357982</v>
      </c>
      <c r="F6" s="15">
        <f>F7+F8</f>
        <v>2135735.2999999998</v>
      </c>
      <c r="G6" s="15">
        <f>G7+G8</f>
        <v>115222246.69999999</v>
      </c>
      <c r="H6" s="276" t="s">
        <v>14</v>
      </c>
      <c r="I6" s="188">
        <v>2</v>
      </c>
    </row>
    <row r="7" spans="1:9" s="182" customFormat="1" ht="21.75" customHeight="1" x14ac:dyDescent="0.2">
      <c r="A7" s="185" t="s">
        <v>15</v>
      </c>
      <c r="B7" s="184" t="s">
        <v>69</v>
      </c>
      <c r="C7" s="15">
        <v>126075799.09999999</v>
      </c>
      <c r="D7" s="15">
        <v>9223463.1999999993</v>
      </c>
      <c r="E7" s="15">
        <f t="shared" ref="E7:E19" si="0">C7-D7</f>
        <v>116852335.89999999</v>
      </c>
      <c r="F7" s="15">
        <v>1988160.8</v>
      </c>
      <c r="G7" s="15">
        <f t="shared" ref="G7:G19" si="1">E7-F7</f>
        <v>114864175.09999999</v>
      </c>
      <c r="H7" s="160" t="s">
        <v>16</v>
      </c>
      <c r="I7" s="267" t="s">
        <v>15</v>
      </c>
    </row>
    <row r="8" spans="1:9" s="182" customFormat="1" ht="21.75" customHeight="1" x14ac:dyDescent="0.2">
      <c r="A8" s="185" t="s">
        <v>17</v>
      </c>
      <c r="B8" s="184" t="s">
        <v>18</v>
      </c>
      <c r="C8" s="15">
        <v>819850.9</v>
      </c>
      <c r="D8" s="15">
        <v>314204.79999999999</v>
      </c>
      <c r="E8" s="15">
        <f t="shared" si="0"/>
        <v>505646.10000000003</v>
      </c>
      <c r="F8" s="15">
        <v>147574.5</v>
      </c>
      <c r="G8" s="15">
        <f t="shared" si="1"/>
        <v>358071.60000000003</v>
      </c>
      <c r="H8" s="160" t="s">
        <v>19</v>
      </c>
      <c r="I8" s="267" t="s">
        <v>17</v>
      </c>
    </row>
    <row r="9" spans="1:9" s="182" customFormat="1" ht="21.75" customHeight="1" x14ac:dyDescent="0.2">
      <c r="A9" s="185" t="s">
        <v>22</v>
      </c>
      <c r="B9" s="184" t="s">
        <v>20</v>
      </c>
      <c r="C9" s="15">
        <v>9566126.3000000007</v>
      </c>
      <c r="D9" s="15">
        <v>4566892.4000000004</v>
      </c>
      <c r="E9" s="15">
        <f t="shared" si="0"/>
        <v>4999233.9000000004</v>
      </c>
      <c r="F9" s="15">
        <v>2028541.5</v>
      </c>
      <c r="G9" s="15">
        <f t="shared" si="1"/>
        <v>2970692.4000000004</v>
      </c>
      <c r="H9" s="160" t="s">
        <v>21</v>
      </c>
      <c r="I9" s="267" t="s">
        <v>22</v>
      </c>
    </row>
    <row r="10" spans="1:9" s="182" customFormat="1" ht="21.75" customHeight="1" x14ac:dyDescent="0.2">
      <c r="A10" s="186" t="s">
        <v>25</v>
      </c>
      <c r="B10" s="184" t="s">
        <v>23</v>
      </c>
      <c r="C10" s="15">
        <v>8386371.7000000002</v>
      </c>
      <c r="D10" s="15">
        <v>2539415.7000000002</v>
      </c>
      <c r="E10" s="15">
        <f t="shared" si="0"/>
        <v>5846956</v>
      </c>
      <c r="F10" s="15">
        <v>1784240.9</v>
      </c>
      <c r="G10" s="15">
        <f t="shared" si="1"/>
        <v>4062715.1</v>
      </c>
      <c r="H10" s="160" t="s">
        <v>24</v>
      </c>
      <c r="I10" s="268" t="s">
        <v>25</v>
      </c>
    </row>
    <row r="11" spans="1:9" s="182" customFormat="1" ht="21.75" customHeight="1" x14ac:dyDescent="0.2">
      <c r="A11" s="185" t="s">
        <v>28</v>
      </c>
      <c r="B11" s="184" t="s">
        <v>26</v>
      </c>
      <c r="C11" s="15">
        <v>33603862.200000003</v>
      </c>
      <c r="D11" s="15">
        <v>14505844.199999999</v>
      </c>
      <c r="E11" s="15">
        <f t="shared" si="0"/>
        <v>19098018.000000004</v>
      </c>
      <c r="F11" s="15">
        <v>8640428.5</v>
      </c>
      <c r="G11" s="15">
        <f t="shared" si="1"/>
        <v>10457589.500000004</v>
      </c>
      <c r="H11" s="160" t="s">
        <v>27</v>
      </c>
      <c r="I11" s="267" t="s">
        <v>28</v>
      </c>
    </row>
    <row r="12" spans="1:9" s="182" customFormat="1" ht="45" customHeight="1" x14ac:dyDescent="0.2">
      <c r="A12" s="185" t="s">
        <v>33</v>
      </c>
      <c r="B12" s="184" t="s">
        <v>102</v>
      </c>
      <c r="C12" s="15">
        <v>30134097.300000001</v>
      </c>
      <c r="D12" s="15">
        <v>10681207</v>
      </c>
      <c r="E12" s="15">
        <f t="shared" si="0"/>
        <v>19452890.300000001</v>
      </c>
      <c r="F12" s="15">
        <v>9444314.8000000007</v>
      </c>
      <c r="G12" s="15">
        <f t="shared" si="1"/>
        <v>10008575.5</v>
      </c>
      <c r="H12" s="160" t="s">
        <v>32</v>
      </c>
      <c r="I12" s="267" t="s">
        <v>33</v>
      </c>
    </row>
    <row r="13" spans="1:9" s="182" customFormat="1" ht="31.5" customHeight="1" x14ac:dyDescent="0.2">
      <c r="A13" s="185" t="s">
        <v>36</v>
      </c>
      <c r="B13" s="184" t="s">
        <v>34</v>
      </c>
      <c r="C13" s="15">
        <v>28736188.600000001</v>
      </c>
      <c r="D13" s="15">
        <v>7804570.2000000002</v>
      </c>
      <c r="E13" s="15">
        <f t="shared" si="0"/>
        <v>20931618.400000002</v>
      </c>
      <c r="F13" s="15">
        <v>3593106.5</v>
      </c>
      <c r="G13" s="15">
        <f t="shared" si="1"/>
        <v>17338511.900000002</v>
      </c>
      <c r="H13" s="160" t="s">
        <v>35</v>
      </c>
      <c r="I13" s="267" t="s">
        <v>36</v>
      </c>
    </row>
    <row r="14" spans="1:9" s="182" customFormat="1" ht="46.5" customHeight="1" x14ac:dyDescent="0.2">
      <c r="A14" s="187" t="s">
        <v>103</v>
      </c>
      <c r="B14" s="188" t="s">
        <v>104</v>
      </c>
      <c r="C14" s="19">
        <f>C15+C16</f>
        <v>24801276.299999997</v>
      </c>
      <c r="D14" s="19">
        <f>D15+D16</f>
        <v>4190080.5999999996</v>
      </c>
      <c r="E14" s="19">
        <f>C14-D14</f>
        <v>20611195.699999996</v>
      </c>
      <c r="F14" s="15">
        <f>F15+F16</f>
        <v>473203.4</v>
      </c>
      <c r="G14" s="15">
        <f>E14-F14</f>
        <v>20137992.299999997</v>
      </c>
      <c r="H14" s="160" t="s">
        <v>145</v>
      </c>
      <c r="I14" s="274">
        <v>8</v>
      </c>
    </row>
    <row r="15" spans="1:9" s="182" customFormat="1" ht="21.75" customHeight="1" x14ac:dyDescent="0.2">
      <c r="A15" s="185" t="s">
        <v>37</v>
      </c>
      <c r="B15" s="184" t="s">
        <v>38</v>
      </c>
      <c r="C15" s="15">
        <v>3595108.9</v>
      </c>
      <c r="D15" s="15">
        <v>479001.3</v>
      </c>
      <c r="E15" s="15">
        <f t="shared" si="0"/>
        <v>3116107.6</v>
      </c>
      <c r="F15" s="15">
        <v>387477.5</v>
      </c>
      <c r="G15" s="15">
        <f t="shared" si="1"/>
        <v>2728630.1</v>
      </c>
      <c r="H15" s="276" t="s">
        <v>39</v>
      </c>
      <c r="I15" s="267" t="s">
        <v>37</v>
      </c>
    </row>
    <row r="16" spans="1:9" s="182" customFormat="1" ht="21.75" customHeight="1" x14ac:dyDescent="0.2">
      <c r="A16" s="189" t="s">
        <v>42</v>
      </c>
      <c r="B16" s="184" t="s">
        <v>43</v>
      </c>
      <c r="C16" s="15">
        <v>21206167.399999999</v>
      </c>
      <c r="D16" s="15">
        <v>3711079.3</v>
      </c>
      <c r="E16" s="15">
        <f t="shared" si="0"/>
        <v>17495088.099999998</v>
      </c>
      <c r="F16" s="15">
        <v>85725.9</v>
      </c>
      <c r="G16" s="15">
        <f t="shared" si="1"/>
        <v>17409362.199999999</v>
      </c>
      <c r="H16" s="160" t="s">
        <v>44</v>
      </c>
      <c r="I16" s="269" t="s">
        <v>42</v>
      </c>
    </row>
    <row r="17" spans="1:9" s="182" customFormat="1" ht="21.75" customHeight="1" x14ac:dyDescent="0.2">
      <c r="A17" s="185" t="s">
        <v>47</v>
      </c>
      <c r="B17" s="188" t="s">
        <v>45</v>
      </c>
      <c r="C17" s="19">
        <f>C18+C19</f>
        <v>59161396</v>
      </c>
      <c r="D17" s="19">
        <f>D18+D19</f>
        <v>13325125.1</v>
      </c>
      <c r="E17" s="19">
        <f>C17-D17</f>
        <v>45836270.899999999</v>
      </c>
      <c r="F17" s="15">
        <f>F18+F19</f>
        <v>40042928.100000001</v>
      </c>
      <c r="G17" s="15">
        <f>E17-F17</f>
        <v>5793342.799999997</v>
      </c>
      <c r="H17" s="276" t="s">
        <v>46</v>
      </c>
      <c r="I17" s="267" t="s">
        <v>47</v>
      </c>
    </row>
    <row r="18" spans="1:9" s="182" customFormat="1" ht="21.75" customHeight="1" x14ac:dyDescent="0.2">
      <c r="A18" s="185" t="s">
        <v>48</v>
      </c>
      <c r="B18" s="184" t="s">
        <v>49</v>
      </c>
      <c r="C18" s="15">
        <v>50567570.200000003</v>
      </c>
      <c r="D18" s="15">
        <v>11200323.699999999</v>
      </c>
      <c r="E18" s="15">
        <f t="shared" si="0"/>
        <v>39367246.5</v>
      </c>
      <c r="F18" s="15">
        <v>38035986.899999999</v>
      </c>
      <c r="G18" s="15">
        <f t="shared" si="1"/>
        <v>1331259.6000000015</v>
      </c>
      <c r="H18" s="160" t="s">
        <v>50</v>
      </c>
      <c r="I18" s="267" t="s">
        <v>48</v>
      </c>
    </row>
    <row r="19" spans="1:9" s="182" customFormat="1" ht="21.75" customHeight="1" thickBot="1" x14ac:dyDescent="0.25">
      <c r="A19" s="190" t="s">
        <v>51</v>
      </c>
      <c r="B19" s="191" t="s">
        <v>52</v>
      </c>
      <c r="C19" s="192">
        <v>8593825.8000000007</v>
      </c>
      <c r="D19" s="192">
        <v>2124801.4</v>
      </c>
      <c r="E19" s="192">
        <f t="shared" si="0"/>
        <v>6469024.4000000004</v>
      </c>
      <c r="F19" s="193">
        <v>2006941.2</v>
      </c>
      <c r="G19" s="193">
        <f t="shared" si="1"/>
        <v>4462083.2</v>
      </c>
      <c r="H19" s="165" t="s">
        <v>53</v>
      </c>
      <c r="I19" s="270" t="s">
        <v>51</v>
      </c>
    </row>
    <row r="20" spans="1:9" ht="21.75" customHeight="1" thickBot="1" x14ac:dyDescent="0.25">
      <c r="A20" s="310" t="s">
        <v>105</v>
      </c>
      <c r="B20" s="310"/>
      <c r="C20" s="243">
        <f>C19+C18+C16+C15+C13+C12+C11+C10+C9+C8+C7+C5</f>
        <v>339128356.40000004</v>
      </c>
      <c r="D20" s="243">
        <f>D19+D18+D16+D15+D13+D12+D11+D10+D9+D8+D7+D5</f>
        <v>71865568.599999994</v>
      </c>
      <c r="E20" s="243">
        <f>C20-D20</f>
        <v>267262787.80000004</v>
      </c>
      <c r="F20" s="244">
        <f>F19+F18+F16+F15+F13+F12+F11+F10+F9+F8+F7+F5</f>
        <v>72509287.599999994</v>
      </c>
      <c r="G20" s="244">
        <f>E20-F20</f>
        <v>194753500.20000005</v>
      </c>
      <c r="H20" s="312" t="s">
        <v>57</v>
      </c>
      <c r="I20" s="312"/>
    </row>
    <row r="21" spans="1:9" ht="33" customHeight="1" x14ac:dyDescent="0.2">
      <c r="A21" s="311" t="s">
        <v>106</v>
      </c>
      <c r="B21" s="311"/>
      <c r="C21" s="194"/>
      <c r="D21" s="195">
        <v>930132.7</v>
      </c>
      <c r="E21" s="195">
        <f>-D21</f>
        <v>-930132.7</v>
      </c>
      <c r="F21" s="196"/>
      <c r="G21" s="277">
        <f>D21</f>
        <v>930132.7</v>
      </c>
      <c r="H21" s="313" t="s">
        <v>144</v>
      </c>
      <c r="I21" s="313"/>
    </row>
    <row r="22" spans="1:9" ht="21.75" customHeight="1" thickBot="1" x14ac:dyDescent="0.25">
      <c r="A22" s="304" t="s">
        <v>60</v>
      </c>
      <c r="B22" s="304"/>
      <c r="C22" s="245">
        <f>C20</f>
        <v>339128356.40000004</v>
      </c>
      <c r="D22" s="245">
        <f>D20+D21</f>
        <v>72795701.299999997</v>
      </c>
      <c r="E22" s="245">
        <f>E20+E21</f>
        <v>266332655.10000005</v>
      </c>
      <c r="F22" s="245">
        <f>F20</f>
        <v>72509287.599999994</v>
      </c>
      <c r="G22" s="245">
        <f>G20-G21</f>
        <v>193823367.50000006</v>
      </c>
      <c r="H22" s="314" t="s">
        <v>61</v>
      </c>
      <c r="I22" s="314"/>
    </row>
    <row r="23" spans="1:9" ht="15.75" thickTop="1" x14ac:dyDescent="0.2">
      <c r="A23" s="197"/>
      <c r="B23" s="197"/>
      <c r="C23" s="197"/>
      <c r="D23" s="207"/>
      <c r="E23" s="198"/>
      <c r="F23" s="198"/>
      <c r="G23" s="198"/>
    </row>
    <row r="24" spans="1:9" x14ac:dyDescent="0.2">
      <c r="A24" s="199"/>
      <c r="C24" s="171"/>
      <c r="D24" s="200"/>
      <c r="E24" s="171"/>
      <c r="F24" s="171"/>
      <c r="G24" s="171"/>
    </row>
    <row r="25" spans="1:9" x14ac:dyDescent="0.2">
      <c r="A25" s="199"/>
      <c r="C25" s="171"/>
      <c r="D25" s="171"/>
      <c r="E25" s="171"/>
      <c r="F25" s="171"/>
      <c r="G25" s="171"/>
    </row>
    <row r="26" spans="1:9" x14ac:dyDescent="0.2">
      <c r="A26" s="199"/>
      <c r="C26" s="171"/>
      <c r="D26" s="171"/>
      <c r="E26" s="171"/>
      <c r="F26" s="171"/>
      <c r="G26" s="171"/>
    </row>
    <row r="27" spans="1:9" x14ac:dyDescent="0.2">
      <c r="D27" s="169">
        <v>34.819301000000003</v>
      </c>
      <c r="E27" s="171">
        <v>35.212600000000002</v>
      </c>
      <c r="F27" s="171"/>
      <c r="G27" s="171"/>
    </row>
    <row r="29" spans="1:9" x14ac:dyDescent="0.2">
      <c r="D29" s="169">
        <f>E22/D27</f>
        <v>7648994.8807415757</v>
      </c>
    </row>
    <row r="30" spans="1:9" x14ac:dyDescent="0.2">
      <c r="D30" s="169">
        <f>'2014 (2)'!D29/1000</f>
        <v>7648.9948807415758</v>
      </c>
    </row>
    <row r="33" spans="2:7" x14ac:dyDescent="0.2">
      <c r="D33" s="201"/>
      <c r="E33" s="201"/>
      <c r="F33" s="201"/>
      <c r="G33" s="201"/>
    </row>
    <row r="34" spans="2:7" ht="15" x14ac:dyDescent="0.2">
      <c r="B34" s="202"/>
      <c r="C34" s="203"/>
      <c r="D34" s="65"/>
      <c r="E34" s="204"/>
      <c r="F34" s="204"/>
      <c r="G34" s="204"/>
    </row>
    <row r="35" spans="2:7" ht="15" x14ac:dyDescent="0.2">
      <c r="B35" s="202"/>
      <c r="C35" s="203"/>
      <c r="D35" s="204"/>
      <c r="E35" s="204"/>
      <c r="F35" s="204"/>
      <c r="G35" s="204"/>
    </row>
    <row r="36" spans="2:7" ht="15" x14ac:dyDescent="0.2">
      <c r="B36" s="205"/>
      <c r="C36" s="203"/>
      <c r="D36" s="206"/>
      <c r="E36" s="204"/>
      <c r="F36" s="204"/>
      <c r="G36" s="204"/>
    </row>
    <row r="37" spans="2:7" ht="15" x14ac:dyDescent="0.2">
      <c r="B37" s="205"/>
      <c r="C37" s="203"/>
      <c r="D37" s="206"/>
      <c r="E37" s="204"/>
      <c r="F37" s="204"/>
      <c r="G37" s="204"/>
    </row>
    <row r="38" spans="2:7" ht="15" x14ac:dyDescent="0.2">
      <c r="B38" s="205"/>
      <c r="C38" s="203"/>
      <c r="D38" s="206"/>
      <c r="E38" s="204"/>
      <c r="F38" s="204"/>
      <c r="G38" s="204"/>
    </row>
    <row r="39" spans="2:7" ht="15" x14ac:dyDescent="0.2">
      <c r="B39" s="205"/>
      <c r="C39" s="203"/>
      <c r="D39" s="206"/>
      <c r="E39" s="204"/>
      <c r="F39" s="204"/>
      <c r="G39" s="204"/>
    </row>
    <row r="40" spans="2:7" ht="15" x14ac:dyDescent="0.2">
      <c r="B40" s="205"/>
      <c r="C40" s="203"/>
      <c r="D40" s="206"/>
      <c r="E40" s="204"/>
      <c r="F40" s="204"/>
      <c r="G40" s="204"/>
    </row>
    <row r="41" spans="2:7" ht="15" x14ac:dyDescent="0.2">
      <c r="B41" s="205"/>
      <c r="C41" s="203"/>
      <c r="D41" s="206"/>
      <c r="E41" s="204"/>
      <c r="F41" s="204"/>
      <c r="G41" s="204"/>
    </row>
    <row r="42" spans="2:7" ht="15" x14ac:dyDescent="0.2">
      <c r="B42" s="205"/>
      <c r="C42" s="203"/>
      <c r="D42" s="206"/>
      <c r="E42" s="204"/>
      <c r="F42" s="204"/>
      <c r="G42" s="204"/>
    </row>
    <row r="43" spans="2:7" ht="15" x14ac:dyDescent="0.2">
      <c r="B43" s="205"/>
      <c r="C43" s="203"/>
      <c r="D43" s="206"/>
      <c r="E43" s="204"/>
      <c r="F43" s="204"/>
      <c r="G43" s="204"/>
    </row>
    <row r="44" spans="2:7" ht="15" x14ac:dyDescent="0.2">
      <c r="B44" s="205"/>
      <c r="C44" s="203"/>
      <c r="D44" s="206"/>
      <c r="E44" s="204"/>
      <c r="F44" s="204"/>
      <c r="G44" s="204"/>
    </row>
    <row r="45" spans="2:7" ht="15" x14ac:dyDescent="0.2">
      <c r="B45" s="205"/>
      <c r="C45" s="203"/>
      <c r="D45" s="206"/>
      <c r="E45" s="204"/>
      <c r="F45" s="204"/>
      <c r="G45" s="204"/>
    </row>
    <row r="46" spans="2:7" ht="15" x14ac:dyDescent="0.2">
      <c r="B46" s="205"/>
      <c r="C46" s="203"/>
      <c r="D46" s="206"/>
      <c r="E46" s="204"/>
      <c r="F46" s="204"/>
      <c r="G46" s="204"/>
    </row>
    <row r="47" spans="2:7" ht="15" x14ac:dyDescent="0.2">
      <c r="B47" s="205"/>
      <c r="C47" s="203"/>
      <c r="D47" s="206"/>
      <c r="E47" s="204"/>
      <c r="F47" s="204"/>
      <c r="G47" s="204"/>
    </row>
    <row r="48" spans="2:7" ht="15" x14ac:dyDescent="0.2">
      <c r="B48" s="205"/>
      <c r="C48" s="203"/>
      <c r="D48" s="206"/>
      <c r="E48" s="204"/>
      <c r="F48" s="204"/>
      <c r="G48" s="204"/>
    </row>
    <row r="49" spans="2:9" ht="15" x14ac:dyDescent="0.2">
      <c r="B49" s="305"/>
      <c r="C49" s="305"/>
      <c r="D49" s="206"/>
      <c r="E49" s="206"/>
      <c r="F49" s="206"/>
      <c r="G49" s="206"/>
      <c r="H49" s="272"/>
      <c r="I49" s="272"/>
    </row>
    <row r="50" spans="2:9" ht="15" x14ac:dyDescent="0.2">
      <c r="B50" s="305"/>
      <c r="C50" s="305"/>
      <c r="D50" s="206"/>
      <c r="E50" s="206"/>
      <c r="F50" s="206"/>
      <c r="G50" s="206"/>
    </row>
    <row r="51" spans="2:9" ht="15" x14ac:dyDescent="0.2">
      <c r="B51" s="305"/>
      <c r="C51" s="305"/>
      <c r="D51" s="206"/>
      <c r="E51" s="206"/>
      <c r="F51" s="206"/>
      <c r="G51" s="206"/>
    </row>
    <row r="54" spans="2:9" x14ac:dyDescent="0.2">
      <c r="D54" s="171"/>
      <c r="E54" s="171"/>
      <c r="F54" s="171"/>
      <c r="G54" s="171"/>
    </row>
    <row r="55" spans="2:9" x14ac:dyDescent="0.2">
      <c r="E55" s="199"/>
      <c r="F55" s="199"/>
      <c r="G55" s="199"/>
    </row>
    <row r="56" spans="2:9" x14ac:dyDescent="0.2">
      <c r="E56" s="199"/>
      <c r="F56" s="199"/>
      <c r="G56" s="199"/>
    </row>
  </sheetData>
  <mergeCells count="15">
    <mergeCell ref="B51:C51"/>
    <mergeCell ref="A3:A4"/>
    <mergeCell ref="B3:B4"/>
    <mergeCell ref="A20:B20"/>
    <mergeCell ref="A21:B21"/>
    <mergeCell ref="A1:H1"/>
    <mergeCell ref="A2:H2"/>
    <mergeCell ref="A22:B22"/>
    <mergeCell ref="B49:C49"/>
    <mergeCell ref="B50:C50"/>
    <mergeCell ref="H20:I20"/>
    <mergeCell ref="H21:I21"/>
    <mergeCell ref="H22:I22"/>
    <mergeCell ref="H3:H4"/>
    <mergeCell ref="I3:I4"/>
  </mergeCells>
  <printOptions horizontalCentered="1" verticalCentered="1"/>
  <pageMargins left="0.196850393700787" right="0.23622047244094499" top="0.196850393700787" bottom="0.23622047244094499" header="0.35433070866141703" footer="0.23622047244094499"/>
  <pageSetup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52"/>
  <sheetViews>
    <sheetView rightToLeft="1" view="pageBreakPreview" topLeftCell="A13" zoomScaleNormal="100" zoomScaleSheetLayoutView="100" workbookViewId="0">
      <selection activeCell="A13" sqref="A13"/>
    </sheetView>
  </sheetViews>
  <sheetFormatPr defaultRowHeight="12.75" x14ac:dyDescent="0.2"/>
  <cols>
    <col min="1" max="1" width="6.7109375" style="3" customWidth="1"/>
    <col min="2" max="2" width="24.5703125" style="3" customWidth="1"/>
    <col min="3" max="3" width="21.28515625" style="12" bestFit="1" customWidth="1"/>
    <col min="4" max="4" width="16.5703125" style="3" bestFit="1" customWidth="1"/>
    <col min="5" max="5" width="16.140625" style="12" customWidth="1"/>
    <col min="6" max="6" width="12.5703125" style="3" bestFit="1" customWidth="1"/>
    <col min="7" max="7" width="36.7109375" style="3" customWidth="1"/>
    <col min="8" max="8" width="6.7109375" style="3" customWidth="1"/>
    <col min="9" max="10" width="10.42578125" style="3" customWidth="1"/>
    <col min="11" max="16384" width="9.140625" style="3"/>
  </cols>
  <sheetData>
    <row r="1" spans="1:8" s="1" customFormat="1" ht="34.5" customHeight="1" x14ac:dyDescent="0.2">
      <c r="A1" s="303" t="s">
        <v>142</v>
      </c>
      <c r="B1" s="303"/>
      <c r="C1" s="303"/>
      <c r="D1" s="303"/>
      <c r="E1" s="303"/>
      <c r="F1" s="303"/>
      <c r="G1" s="303"/>
      <c r="H1" s="303"/>
    </row>
    <row r="2" spans="1:8" s="1" customFormat="1" ht="39" customHeight="1" thickBot="1" x14ac:dyDescent="0.25">
      <c r="A2" s="286" t="s">
        <v>143</v>
      </c>
      <c r="B2" s="287"/>
      <c r="C2" s="287"/>
      <c r="D2" s="287"/>
      <c r="E2" s="287"/>
      <c r="F2" s="287"/>
      <c r="G2" s="287"/>
      <c r="H2" s="287"/>
    </row>
    <row r="3" spans="1:8" ht="36.950000000000003" customHeight="1" thickTop="1" thickBot="1" x14ac:dyDescent="0.25">
      <c r="A3" s="326" t="s">
        <v>0</v>
      </c>
      <c r="B3" s="328" t="s">
        <v>1</v>
      </c>
      <c r="C3" s="2" t="s">
        <v>2</v>
      </c>
      <c r="D3" s="2" t="s">
        <v>3</v>
      </c>
      <c r="E3" s="2" t="s">
        <v>4</v>
      </c>
      <c r="F3" s="2" t="s">
        <v>3</v>
      </c>
      <c r="G3" s="315" t="s">
        <v>5</v>
      </c>
      <c r="H3" s="326" t="s">
        <v>6</v>
      </c>
    </row>
    <row r="4" spans="1:8" ht="36.950000000000003" customHeight="1" thickBot="1" x14ac:dyDescent="0.25">
      <c r="A4" s="327"/>
      <c r="B4" s="327"/>
      <c r="C4" s="4" t="s">
        <v>7</v>
      </c>
      <c r="D4" s="5" t="s">
        <v>8</v>
      </c>
      <c r="E4" s="5" t="s">
        <v>9</v>
      </c>
      <c r="F4" s="5" t="s">
        <v>10</v>
      </c>
      <c r="G4" s="316"/>
      <c r="H4" s="327"/>
    </row>
    <row r="5" spans="1:8" s="12" customFormat="1" ht="21.75" customHeight="1" x14ac:dyDescent="0.2">
      <c r="A5" s="6">
        <v>1</v>
      </c>
      <c r="B5" s="7" t="s">
        <v>11</v>
      </c>
      <c r="C5" s="8">
        <v>8160769.7000000002</v>
      </c>
      <c r="D5" s="246">
        <v>4.16</v>
      </c>
      <c r="E5" s="9">
        <v>4613210.7</v>
      </c>
      <c r="F5" s="247">
        <v>2.5</v>
      </c>
      <c r="G5" s="10" t="s">
        <v>12</v>
      </c>
      <c r="H5" s="11">
        <v>1</v>
      </c>
    </row>
    <row r="6" spans="1:8" s="12" customFormat="1" ht="21.75" customHeight="1" x14ac:dyDescent="0.2">
      <c r="A6" s="13">
        <v>2</v>
      </c>
      <c r="B6" s="14" t="s">
        <v>13</v>
      </c>
      <c r="C6" s="15">
        <f>C7+C8</f>
        <v>65590963</v>
      </c>
      <c r="D6" s="248">
        <f>D7+D8</f>
        <v>33.43</v>
      </c>
      <c r="E6" s="15">
        <f t="shared" ref="E6:F6" si="0">E7+E8</f>
        <v>108877465.2</v>
      </c>
      <c r="F6" s="248">
        <f t="shared" si="0"/>
        <v>59.015999999999998</v>
      </c>
      <c r="G6" s="16" t="s">
        <v>14</v>
      </c>
      <c r="H6" s="17">
        <v>2</v>
      </c>
    </row>
    <row r="7" spans="1:8" s="12" customFormat="1" ht="21.75" customHeight="1" x14ac:dyDescent="0.2">
      <c r="A7" s="18" t="s">
        <v>15</v>
      </c>
      <c r="B7" s="14" t="s">
        <v>69</v>
      </c>
      <c r="C7" s="15">
        <v>65194040.700000003</v>
      </c>
      <c r="D7" s="249">
        <v>33.229999999999997</v>
      </c>
      <c r="E7" s="19">
        <v>108624648.40000001</v>
      </c>
      <c r="F7" s="250">
        <v>58.875999999999998</v>
      </c>
      <c r="G7" s="16" t="s">
        <v>16</v>
      </c>
      <c r="H7" s="17" t="s">
        <v>15</v>
      </c>
    </row>
    <row r="8" spans="1:8" s="12" customFormat="1" ht="21.75" customHeight="1" x14ac:dyDescent="0.2">
      <c r="A8" s="20" t="s">
        <v>17</v>
      </c>
      <c r="B8" s="14" t="s">
        <v>18</v>
      </c>
      <c r="C8" s="21">
        <v>396922.3</v>
      </c>
      <c r="D8" s="251">
        <v>0.2</v>
      </c>
      <c r="E8" s="21">
        <v>252816.8</v>
      </c>
      <c r="F8" s="250">
        <v>0.14000000000000001</v>
      </c>
      <c r="G8" s="16" t="s">
        <v>19</v>
      </c>
      <c r="H8" s="17" t="s">
        <v>17</v>
      </c>
    </row>
    <row r="9" spans="1:8" s="12" customFormat="1" ht="21.75" customHeight="1" x14ac:dyDescent="0.2">
      <c r="A9" s="22">
        <v>3</v>
      </c>
      <c r="B9" s="14" t="s">
        <v>20</v>
      </c>
      <c r="C9" s="15">
        <v>4234716.9000000004</v>
      </c>
      <c r="D9" s="249">
        <v>2.16</v>
      </c>
      <c r="E9" s="19">
        <v>1723531.5</v>
      </c>
      <c r="F9" s="250">
        <v>0.93</v>
      </c>
      <c r="G9" s="16" t="s">
        <v>21</v>
      </c>
      <c r="H9" s="17" t="s">
        <v>22</v>
      </c>
    </row>
    <row r="10" spans="1:8" s="12" customFormat="1" ht="21.75" customHeight="1" x14ac:dyDescent="0.2">
      <c r="A10" s="22">
        <v>4</v>
      </c>
      <c r="B10" s="14" t="s">
        <v>23</v>
      </c>
      <c r="C10" s="15">
        <v>5928469.7000000002</v>
      </c>
      <c r="D10" s="249">
        <v>3.02</v>
      </c>
      <c r="E10" s="15">
        <v>2152042.5</v>
      </c>
      <c r="F10" s="252">
        <v>1.17</v>
      </c>
      <c r="G10" s="16" t="s">
        <v>24</v>
      </c>
      <c r="H10" s="17" t="s">
        <v>25</v>
      </c>
    </row>
    <row r="11" spans="1:8" s="12" customFormat="1" ht="21.75" customHeight="1" x14ac:dyDescent="0.2">
      <c r="A11" s="22">
        <v>5</v>
      </c>
      <c r="B11" s="14" t="s">
        <v>26</v>
      </c>
      <c r="C11" s="15">
        <v>12514765.300000001</v>
      </c>
      <c r="D11" s="249">
        <v>6.38</v>
      </c>
      <c r="E11" s="15">
        <v>9402528.4000000004</v>
      </c>
      <c r="F11" s="252">
        <v>5.0999999999999996</v>
      </c>
      <c r="G11" s="16" t="s">
        <v>27</v>
      </c>
      <c r="H11" s="17" t="s">
        <v>28</v>
      </c>
    </row>
    <row r="12" spans="1:8" s="12" customFormat="1" ht="21.75" customHeight="1" x14ac:dyDescent="0.2">
      <c r="A12" s="319" t="s">
        <v>29</v>
      </c>
      <c r="B12" s="319"/>
      <c r="C12" s="23">
        <f>C5+C7+C8+C9+C10+C11</f>
        <v>96429684.600000009</v>
      </c>
      <c r="D12" s="23">
        <f>D5+D7+D8+D9+D10+D11</f>
        <v>49.150000000000006</v>
      </c>
      <c r="E12" s="23">
        <f>E5+E7+E8+E9+E10+E11</f>
        <v>126768778.30000001</v>
      </c>
      <c r="F12" s="23">
        <f>F5+F7+F8+F9+F10+F11</f>
        <v>68.715999999999994</v>
      </c>
      <c r="G12" s="24" t="s">
        <v>30</v>
      </c>
      <c r="H12" s="25"/>
    </row>
    <row r="13" spans="1:8" s="12" customFormat="1" ht="21.75" customHeight="1" x14ac:dyDescent="0.2">
      <c r="A13" s="22">
        <v>6</v>
      </c>
      <c r="B13" s="14" t="s">
        <v>31</v>
      </c>
      <c r="C13" s="15">
        <v>20800702.199999999</v>
      </c>
      <c r="D13" s="249">
        <v>10.6</v>
      </c>
      <c r="E13" s="26">
        <v>14054528.5</v>
      </c>
      <c r="F13" s="253">
        <v>7.62</v>
      </c>
      <c r="G13" s="16" t="s">
        <v>32</v>
      </c>
      <c r="H13" s="17" t="s">
        <v>33</v>
      </c>
    </row>
    <row r="14" spans="1:8" s="12" customFormat="1" ht="21.75" customHeight="1" x14ac:dyDescent="0.2">
      <c r="A14" s="22">
        <v>7</v>
      </c>
      <c r="B14" s="14" t="s">
        <v>34</v>
      </c>
      <c r="C14" s="15">
        <v>21326778.899999999</v>
      </c>
      <c r="D14" s="249">
        <v>10.87</v>
      </c>
      <c r="E14" s="27">
        <v>15136109.9</v>
      </c>
      <c r="F14" s="252">
        <v>8.1999999999999993</v>
      </c>
      <c r="G14" s="28" t="s">
        <v>35</v>
      </c>
      <c r="H14" s="17" t="s">
        <v>36</v>
      </c>
    </row>
    <row r="15" spans="1:8" s="12" customFormat="1" ht="21.75" customHeight="1" x14ac:dyDescent="0.2">
      <c r="A15" s="20" t="s">
        <v>37</v>
      </c>
      <c r="B15" s="14" t="s">
        <v>38</v>
      </c>
      <c r="C15" s="15">
        <v>2622463</v>
      </c>
      <c r="D15" s="249">
        <v>1.34</v>
      </c>
      <c r="E15" s="27">
        <v>1518507.8</v>
      </c>
      <c r="F15" s="252">
        <v>0.82</v>
      </c>
      <c r="G15" s="16" t="s">
        <v>39</v>
      </c>
      <c r="H15" s="17" t="s">
        <v>37</v>
      </c>
    </row>
    <row r="16" spans="1:8" s="12" customFormat="1" ht="21.75" customHeight="1" x14ac:dyDescent="0.2">
      <c r="A16" s="320" t="s">
        <v>40</v>
      </c>
      <c r="B16" s="320"/>
      <c r="C16" s="23">
        <f>C13+C14+C15</f>
        <v>44749944.099999994</v>
      </c>
      <c r="D16" s="23">
        <f t="shared" ref="D16:F16" si="1">D13+D14+D15</f>
        <v>22.81</v>
      </c>
      <c r="E16" s="23">
        <f t="shared" si="1"/>
        <v>30709146.199999999</v>
      </c>
      <c r="F16" s="23">
        <f t="shared" si="1"/>
        <v>16.64</v>
      </c>
      <c r="G16" s="24" t="s">
        <v>41</v>
      </c>
      <c r="H16" s="25"/>
    </row>
    <row r="17" spans="1:8" s="12" customFormat="1" ht="21.75" customHeight="1" x14ac:dyDescent="0.2">
      <c r="A17" s="20" t="s">
        <v>42</v>
      </c>
      <c r="B17" s="14" t="s">
        <v>43</v>
      </c>
      <c r="C17" s="15">
        <v>13793774.9</v>
      </c>
      <c r="D17" s="249">
        <v>7.03</v>
      </c>
      <c r="E17" s="27">
        <v>7435997.2999999998</v>
      </c>
      <c r="F17" s="252">
        <v>4.03</v>
      </c>
      <c r="G17" s="16" t="s">
        <v>44</v>
      </c>
      <c r="H17" s="17" t="s">
        <v>42</v>
      </c>
    </row>
    <row r="18" spans="1:8" s="12" customFormat="1" ht="21.75" customHeight="1" x14ac:dyDescent="0.2">
      <c r="A18" s="22">
        <v>9</v>
      </c>
      <c r="B18" s="14" t="s">
        <v>45</v>
      </c>
      <c r="C18" s="15">
        <f>C19+C20</f>
        <v>41229609.699999996</v>
      </c>
      <c r="D18" s="249">
        <f>D19+D20</f>
        <v>21.01</v>
      </c>
      <c r="E18" s="15">
        <f>E19+E20</f>
        <v>19583652.100000001</v>
      </c>
      <c r="F18" s="249">
        <f>F19+F20</f>
        <v>10.610000000000001</v>
      </c>
      <c r="G18" s="16" t="s">
        <v>46</v>
      </c>
      <c r="H18" s="17" t="s">
        <v>47</v>
      </c>
    </row>
    <row r="19" spans="1:8" s="12" customFormat="1" ht="21.75" customHeight="1" x14ac:dyDescent="0.2">
      <c r="A19" s="20" t="s">
        <v>48</v>
      </c>
      <c r="B19" s="14" t="s">
        <v>49</v>
      </c>
      <c r="C19" s="15">
        <v>34798833.299999997</v>
      </c>
      <c r="D19" s="249">
        <v>17.73</v>
      </c>
      <c r="E19" s="27">
        <v>15610781.800000001</v>
      </c>
      <c r="F19" s="252">
        <v>8.4600000000000009</v>
      </c>
      <c r="G19" s="16" t="s">
        <v>50</v>
      </c>
      <c r="H19" s="17" t="s">
        <v>48</v>
      </c>
    </row>
    <row r="20" spans="1:8" s="12" customFormat="1" ht="21.75" customHeight="1" x14ac:dyDescent="0.2">
      <c r="A20" s="20" t="s">
        <v>51</v>
      </c>
      <c r="B20" s="14" t="s">
        <v>52</v>
      </c>
      <c r="C20" s="15">
        <v>6430776.4000000004</v>
      </c>
      <c r="D20" s="254">
        <v>3.28</v>
      </c>
      <c r="E20" s="27">
        <v>3972870.3</v>
      </c>
      <c r="F20" s="252">
        <v>2.15</v>
      </c>
      <c r="G20" s="29" t="s">
        <v>53</v>
      </c>
      <c r="H20" s="30" t="s">
        <v>51</v>
      </c>
    </row>
    <row r="21" spans="1:8" s="12" customFormat="1" ht="21.75" customHeight="1" thickBot="1" x14ac:dyDescent="0.25">
      <c r="A21" s="321" t="s">
        <v>54</v>
      </c>
      <c r="B21" s="321"/>
      <c r="C21" s="31">
        <f>C17+C19+C20</f>
        <v>55023384.599999994</v>
      </c>
      <c r="D21" s="31">
        <f t="shared" ref="D21:F21" si="2">D17+D19+D20</f>
        <v>28.040000000000003</v>
      </c>
      <c r="E21" s="31">
        <f t="shared" si="2"/>
        <v>27019649.400000002</v>
      </c>
      <c r="F21" s="31">
        <f t="shared" si="2"/>
        <v>14.640000000000002</v>
      </c>
      <c r="G21" s="32" t="s">
        <v>55</v>
      </c>
      <c r="H21" s="5"/>
    </row>
    <row r="22" spans="1:8" ht="21.75" customHeight="1" thickBot="1" x14ac:dyDescent="0.25">
      <c r="A22" s="322" t="s">
        <v>56</v>
      </c>
      <c r="B22" s="322"/>
      <c r="C22" s="244">
        <f>C5+C7+C8+C9+C10+C11+C13+C14+C15+C17+C19+C20</f>
        <v>196203013.30000004</v>
      </c>
      <c r="D22" s="256">
        <f>D5+D7+D8+D9+D10+D11+D13+D14+D15+D17+D19+D20</f>
        <v>100.00000000000001</v>
      </c>
      <c r="E22" s="257">
        <f>E5+E7+E8+E9+E10+E11+E13+E14+E15+E17+E19+E20</f>
        <v>184497573.90000007</v>
      </c>
      <c r="F22" s="258">
        <f>F5+F7+F8+F9+F10+F11+F13+F14+F15+F17+F19+F20</f>
        <v>99.996000000000009</v>
      </c>
      <c r="G22" s="323" t="s">
        <v>57</v>
      </c>
      <c r="H22" s="323"/>
    </row>
    <row r="23" spans="1:8" ht="21.75" customHeight="1" x14ac:dyDescent="0.2">
      <c r="A23" s="324" t="s">
        <v>58</v>
      </c>
      <c r="B23" s="324"/>
      <c r="C23" s="255">
        <v>1522041.5</v>
      </c>
      <c r="D23" s="33"/>
      <c r="E23" s="259">
        <v>881321.8</v>
      </c>
      <c r="F23" s="34"/>
      <c r="G23" s="325" t="s">
        <v>59</v>
      </c>
      <c r="H23" s="325"/>
    </row>
    <row r="24" spans="1:8" ht="21.75" customHeight="1" thickBot="1" x14ac:dyDescent="0.25">
      <c r="A24" s="317" t="s">
        <v>60</v>
      </c>
      <c r="B24" s="317"/>
      <c r="C24" s="245">
        <f>C22-C23</f>
        <v>194680971.80000004</v>
      </c>
      <c r="D24" s="35"/>
      <c r="E24" s="260">
        <f>E22-E23</f>
        <v>183616252.10000005</v>
      </c>
      <c r="F24" s="36"/>
      <c r="G24" s="318" t="s">
        <v>61</v>
      </c>
      <c r="H24" s="318"/>
    </row>
    <row r="25" spans="1:8" ht="18" customHeight="1" thickTop="1" x14ac:dyDescent="0.2">
      <c r="A25" s="37"/>
      <c r="B25" s="37"/>
      <c r="C25" s="37"/>
      <c r="D25" s="38"/>
      <c r="E25" s="39"/>
      <c r="F25" s="40"/>
      <c r="G25" s="41"/>
      <c r="H25" s="41"/>
    </row>
    <row r="26" spans="1:8" ht="15" x14ac:dyDescent="0.2">
      <c r="A26" s="42"/>
      <c r="B26" s="43"/>
      <c r="C26" s="44"/>
      <c r="D26" s="44"/>
      <c r="E26" s="44"/>
      <c r="F26" s="45"/>
      <c r="G26" s="42"/>
    </row>
    <row r="27" spans="1:8" ht="15.75" x14ac:dyDescent="0.2">
      <c r="A27" s="46"/>
      <c r="B27" s="47"/>
      <c r="C27" s="48"/>
      <c r="D27" s="49"/>
      <c r="E27" s="50"/>
      <c r="F27" s="51"/>
      <c r="G27" s="51"/>
    </row>
    <row r="28" spans="1:8" ht="30" x14ac:dyDescent="0.2">
      <c r="A28" s="46"/>
      <c r="B28" s="52" t="s">
        <v>62</v>
      </c>
      <c r="C28" s="53"/>
      <c r="D28" s="53"/>
      <c r="E28" s="53">
        <f>E24/1000</f>
        <v>183616.25210000004</v>
      </c>
      <c r="F28" s="51"/>
      <c r="G28" s="51"/>
    </row>
    <row r="29" spans="1:8" ht="15" x14ac:dyDescent="0.2">
      <c r="A29" s="46"/>
      <c r="B29" s="52" t="s">
        <v>63</v>
      </c>
      <c r="C29" s="264"/>
      <c r="D29" s="55"/>
      <c r="E29" s="56"/>
      <c r="F29" s="51"/>
      <c r="G29" s="51"/>
    </row>
    <row r="30" spans="1:8" x14ac:dyDescent="0.2">
      <c r="A30" s="46"/>
      <c r="B30" s="3" t="s">
        <v>64</v>
      </c>
      <c r="C30" s="53"/>
      <c r="D30" s="54"/>
      <c r="E30" s="56"/>
      <c r="F30" s="57"/>
      <c r="G30" s="58"/>
    </row>
    <row r="31" spans="1:8" x14ac:dyDescent="0.2">
      <c r="B31" s="3" t="s">
        <v>65</v>
      </c>
      <c r="C31" s="53"/>
      <c r="D31" s="54"/>
      <c r="E31" s="56"/>
      <c r="F31" s="51"/>
    </row>
    <row r="32" spans="1:8" ht="15" x14ac:dyDescent="0.2">
      <c r="B32" s="59" t="s">
        <v>66</v>
      </c>
      <c r="C32" s="60"/>
      <c r="D32" s="54"/>
      <c r="E32" s="56"/>
    </row>
    <row r="33" spans="2:5" x14ac:dyDescent="0.2">
      <c r="B33" s="3" t="s">
        <v>67</v>
      </c>
      <c r="C33" s="53"/>
      <c r="D33" s="61"/>
      <c r="E33" s="56"/>
    </row>
    <row r="34" spans="2:5" x14ac:dyDescent="0.2">
      <c r="B34" s="59" t="s">
        <v>68</v>
      </c>
      <c r="C34" s="62"/>
      <c r="D34" s="63"/>
      <c r="E34" s="56"/>
    </row>
    <row r="35" spans="2:5" ht="15" x14ac:dyDescent="0.2">
      <c r="C35" s="52"/>
      <c r="D35" s="51"/>
      <c r="E35" s="64"/>
    </row>
    <row r="36" spans="2:5" ht="15" x14ac:dyDescent="0.2">
      <c r="C36" s="52"/>
    </row>
    <row r="37" spans="2:5" ht="15" x14ac:dyDescent="0.2">
      <c r="C37" s="52"/>
    </row>
    <row r="38" spans="2:5" ht="15" x14ac:dyDescent="0.2">
      <c r="C38" s="52"/>
      <c r="D38" s="51"/>
    </row>
    <row r="39" spans="2:5" ht="15" x14ac:dyDescent="0.2">
      <c r="C39" s="52"/>
      <c r="D39" s="65"/>
    </row>
    <row r="40" spans="2:5" ht="15" x14ac:dyDescent="0.2">
      <c r="C40" s="52"/>
    </row>
    <row r="41" spans="2:5" ht="15" x14ac:dyDescent="0.2">
      <c r="C41" s="52"/>
      <c r="D41" s="66"/>
    </row>
    <row r="42" spans="2:5" ht="15" x14ac:dyDescent="0.2">
      <c r="C42" s="67"/>
    </row>
    <row r="43" spans="2:5" ht="15" x14ac:dyDescent="0.2">
      <c r="C43" s="52"/>
      <c r="D43" s="65"/>
    </row>
    <row r="44" spans="2:5" ht="15" x14ac:dyDescent="0.2">
      <c r="C44" s="52"/>
    </row>
    <row r="45" spans="2:5" ht="15" x14ac:dyDescent="0.2">
      <c r="C45" s="52"/>
    </row>
    <row r="46" spans="2:5" ht="15" x14ac:dyDescent="0.2">
      <c r="C46" s="52"/>
    </row>
    <row r="47" spans="2:5" ht="15" x14ac:dyDescent="0.2">
      <c r="C47" s="52"/>
    </row>
    <row r="48" spans="2:5" ht="15" x14ac:dyDescent="0.2">
      <c r="C48" s="52"/>
    </row>
    <row r="49" spans="3:5" ht="15" x14ac:dyDescent="0.2">
      <c r="C49" s="52"/>
      <c r="E49" s="3"/>
    </row>
    <row r="50" spans="3:5" ht="15" x14ac:dyDescent="0.2">
      <c r="C50" s="52"/>
      <c r="E50" s="3"/>
    </row>
    <row r="51" spans="3:5" ht="15" x14ac:dyDescent="0.2">
      <c r="C51" s="52"/>
      <c r="E51" s="3"/>
    </row>
    <row r="52" spans="3:5" ht="15" x14ac:dyDescent="0.2">
      <c r="C52" s="52"/>
      <c r="E52" s="3"/>
    </row>
  </sheetData>
  <mergeCells count="15">
    <mergeCell ref="A1:H1"/>
    <mergeCell ref="A2:H2"/>
    <mergeCell ref="A3:A4"/>
    <mergeCell ref="B3:B4"/>
    <mergeCell ref="G3:G4"/>
    <mergeCell ref="H3:H4"/>
    <mergeCell ref="A24:B24"/>
    <mergeCell ref="G24:H24"/>
    <mergeCell ref="A12:B12"/>
    <mergeCell ref="A16:B16"/>
    <mergeCell ref="A21:B21"/>
    <mergeCell ref="A22:B22"/>
    <mergeCell ref="G22:H22"/>
    <mergeCell ref="A23:B23"/>
    <mergeCell ref="G23:H23"/>
  </mergeCells>
  <printOptions horizontalCentered="1" verticalCentered="1"/>
  <pageMargins left="0.196850393700787" right="0.23622047244094499" top="0.196850393700787" bottom="0.23622047244094499" header="0.35433070866141703" footer="0.23622047244094499"/>
  <pageSetup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56"/>
  <sheetViews>
    <sheetView rightToLeft="1" tabSelected="1" view="pageBreakPreview" zoomScaleSheetLayoutView="100" workbookViewId="0">
      <selection activeCell="A13" sqref="A13"/>
    </sheetView>
  </sheetViews>
  <sheetFormatPr defaultRowHeight="12.75" x14ac:dyDescent="0.2"/>
  <cols>
    <col min="1" max="1" width="6.7109375" style="169" customWidth="1"/>
    <col min="2" max="2" width="20.42578125" style="169" customWidth="1"/>
    <col min="3" max="6" width="20" style="169" customWidth="1"/>
    <col min="7" max="7" width="17.7109375" style="169" customWidth="1"/>
    <col min="8" max="8" width="25" style="271" customWidth="1"/>
    <col min="9" max="9" width="6.5703125" style="271" customWidth="1"/>
    <col min="10" max="16384" width="9.140625" style="169"/>
  </cols>
  <sheetData>
    <row r="1" spans="1:9" s="177" customFormat="1" ht="24" customHeight="1" x14ac:dyDescent="0.2">
      <c r="A1" s="303" t="s">
        <v>146</v>
      </c>
      <c r="B1" s="303"/>
      <c r="C1" s="303"/>
      <c r="D1" s="303"/>
      <c r="E1" s="303"/>
      <c r="F1" s="303"/>
      <c r="G1" s="303"/>
      <c r="H1" s="303"/>
      <c r="I1" s="266"/>
    </row>
    <row r="2" spans="1:9" s="177" customFormat="1" ht="39" customHeight="1" thickBot="1" x14ac:dyDescent="0.25">
      <c r="A2" s="279" t="s">
        <v>147</v>
      </c>
      <c r="B2" s="279"/>
      <c r="C2" s="279"/>
      <c r="D2" s="279"/>
      <c r="E2" s="279"/>
      <c r="F2" s="279"/>
      <c r="G2" s="279"/>
      <c r="H2" s="279"/>
      <c r="I2" s="266"/>
    </row>
    <row r="3" spans="1:9" ht="24.95" customHeight="1" thickTop="1" x14ac:dyDescent="0.2">
      <c r="A3" s="306" t="s">
        <v>0</v>
      </c>
      <c r="B3" s="308" t="s">
        <v>1</v>
      </c>
      <c r="C3" s="178" t="s">
        <v>92</v>
      </c>
      <c r="D3" s="178" t="s">
        <v>93</v>
      </c>
      <c r="E3" s="178" t="s">
        <v>94</v>
      </c>
      <c r="F3" s="178" t="s">
        <v>95</v>
      </c>
      <c r="G3" s="178" t="s">
        <v>96</v>
      </c>
      <c r="H3" s="315" t="s">
        <v>5</v>
      </c>
      <c r="I3" s="315" t="s">
        <v>6</v>
      </c>
    </row>
    <row r="4" spans="1:9" ht="24.95" customHeight="1" thickBot="1" x14ac:dyDescent="0.25">
      <c r="A4" s="307"/>
      <c r="B4" s="309"/>
      <c r="C4" s="179" t="s">
        <v>97</v>
      </c>
      <c r="D4" s="179" t="s">
        <v>98</v>
      </c>
      <c r="E4" s="179" t="s">
        <v>99</v>
      </c>
      <c r="F4" s="179" t="s">
        <v>100</v>
      </c>
      <c r="G4" s="179" t="s">
        <v>101</v>
      </c>
      <c r="H4" s="316"/>
      <c r="I4" s="316"/>
    </row>
    <row r="5" spans="1:9" s="182" customFormat="1" ht="34.5" customHeight="1" x14ac:dyDescent="0.2">
      <c r="A5" s="180">
        <v>1</v>
      </c>
      <c r="B5" s="181" t="s">
        <v>11</v>
      </c>
      <c r="C5" s="8">
        <v>10792608.4</v>
      </c>
      <c r="D5" s="8">
        <v>2631838.7000000002</v>
      </c>
      <c r="E5" s="8">
        <f>C5-D5</f>
        <v>8160769.7000000002</v>
      </c>
      <c r="F5" s="8">
        <v>2812662.2</v>
      </c>
      <c r="G5" s="8">
        <f>E5-F5</f>
        <v>5348107.5</v>
      </c>
      <c r="H5" s="275" t="s">
        <v>12</v>
      </c>
      <c r="I5" s="273">
        <v>1</v>
      </c>
    </row>
    <row r="6" spans="1:9" s="182" customFormat="1" ht="21.75" customHeight="1" x14ac:dyDescent="0.2">
      <c r="A6" s="183">
        <v>2</v>
      </c>
      <c r="B6" s="184" t="s">
        <v>13</v>
      </c>
      <c r="C6" s="15">
        <f>C7+C8</f>
        <v>73465305.300000012</v>
      </c>
      <c r="D6" s="15">
        <f t="shared" ref="D6:G6" si="0">D7+D8</f>
        <v>7874342.2999999998</v>
      </c>
      <c r="E6" s="15">
        <f t="shared" si="0"/>
        <v>65590963</v>
      </c>
      <c r="F6" s="15">
        <f t="shared" si="0"/>
        <v>4029491.6999999997</v>
      </c>
      <c r="G6" s="15">
        <f t="shared" si="0"/>
        <v>61561471.300000004</v>
      </c>
      <c r="H6" s="276" t="s">
        <v>14</v>
      </c>
      <c r="I6" s="188">
        <v>2</v>
      </c>
    </row>
    <row r="7" spans="1:9" s="182" customFormat="1" ht="21.75" customHeight="1" x14ac:dyDescent="0.2">
      <c r="A7" s="185" t="s">
        <v>15</v>
      </c>
      <c r="B7" s="184" t="s">
        <v>69</v>
      </c>
      <c r="C7" s="15">
        <v>72826199.400000006</v>
      </c>
      <c r="D7" s="15">
        <v>7632158.7000000002</v>
      </c>
      <c r="E7" s="15">
        <f t="shared" ref="E7:E19" si="1">C7-D7</f>
        <v>65194040.700000003</v>
      </c>
      <c r="F7" s="15">
        <v>3951517.4</v>
      </c>
      <c r="G7" s="15">
        <f t="shared" ref="G7:G19" si="2">E7-F7</f>
        <v>61242523.300000004</v>
      </c>
      <c r="H7" s="160" t="s">
        <v>16</v>
      </c>
      <c r="I7" s="267" t="s">
        <v>15</v>
      </c>
    </row>
    <row r="8" spans="1:9" s="182" customFormat="1" ht="21.75" customHeight="1" x14ac:dyDescent="0.2">
      <c r="A8" s="185" t="s">
        <v>17</v>
      </c>
      <c r="B8" s="184" t="s">
        <v>18</v>
      </c>
      <c r="C8" s="15">
        <v>639105.9</v>
      </c>
      <c r="D8" s="15">
        <v>242183.6</v>
      </c>
      <c r="E8" s="15">
        <f t="shared" si="1"/>
        <v>396922.30000000005</v>
      </c>
      <c r="F8" s="15">
        <v>77974.3</v>
      </c>
      <c r="G8" s="15">
        <f t="shared" si="2"/>
        <v>318948.00000000006</v>
      </c>
      <c r="H8" s="160" t="s">
        <v>19</v>
      </c>
      <c r="I8" s="267" t="s">
        <v>17</v>
      </c>
    </row>
    <row r="9" spans="1:9" s="182" customFormat="1" ht="21.75" customHeight="1" x14ac:dyDescent="0.2">
      <c r="A9" s="185" t="s">
        <v>22</v>
      </c>
      <c r="B9" s="184" t="s">
        <v>20</v>
      </c>
      <c r="C9" s="15">
        <v>9041860.5999999996</v>
      </c>
      <c r="D9" s="15">
        <v>4807143.7</v>
      </c>
      <c r="E9" s="15">
        <f t="shared" si="1"/>
        <v>4234716.8999999994</v>
      </c>
      <c r="F9" s="15">
        <v>1877382</v>
      </c>
      <c r="G9" s="15">
        <f t="shared" si="2"/>
        <v>2357334.8999999994</v>
      </c>
      <c r="H9" s="160" t="s">
        <v>21</v>
      </c>
      <c r="I9" s="267" t="s">
        <v>22</v>
      </c>
    </row>
    <row r="10" spans="1:9" s="182" customFormat="1" ht="21.75" customHeight="1" x14ac:dyDescent="0.2">
      <c r="A10" s="186" t="s">
        <v>25</v>
      </c>
      <c r="B10" s="184" t="s">
        <v>23</v>
      </c>
      <c r="C10" s="15">
        <v>8674674.5999999996</v>
      </c>
      <c r="D10" s="15">
        <v>2746204.9</v>
      </c>
      <c r="E10" s="15">
        <f t="shared" si="1"/>
        <v>5928469.6999999993</v>
      </c>
      <c r="F10" s="15">
        <v>1645014.9</v>
      </c>
      <c r="G10" s="15">
        <f t="shared" si="2"/>
        <v>4283454.7999999989</v>
      </c>
      <c r="H10" s="160" t="s">
        <v>24</v>
      </c>
      <c r="I10" s="268" t="s">
        <v>25</v>
      </c>
    </row>
    <row r="11" spans="1:9" s="182" customFormat="1" ht="21.75" customHeight="1" x14ac:dyDescent="0.2">
      <c r="A11" s="185" t="s">
        <v>28</v>
      </c>
      <c r="B11" s="184" t="s">
        <v>26</v>
      </c>
      <c r="C11" s="15">
        <v>20868532.800000001</v>
      </c>
      <c r="D11" s="15">
        <v>8353767.5</v>
      </c>
      <c r="E11" s="15">
        <f t="shared" si="1"/>
        <v>12514765.300000001</v>
      </c>
      <c r="F11" s="15">
        <v>4566696.8</v>
      </c>
      <c r="G11" s="15">
        <f t="shared" si="2"/>
        <v>7948068.5000000009</v>
      </c>
      <c r="H11" s="160" t="s">
        <v>27</v>
      </c>
      <c r="I11" s="267" t="s">
        <v>28</v>
      </c>
    </row>
    <row r="12" spans="1:9" s="182" customFormat="1" ht="45" customHeight="1" x14ac:dyDescent="0.2">
      <c r="A12" s="185" t="s">
        <v>33</v>
      </c>
      <c r="B12" s="184" t="s">
        <v>102</v>
      </c>
      <c r="C12" s="15">
        <v>32311039.100000001</v>
      </c>
      <c r="D12" s="15">
        <v>11510336.9</v>
      </c>
      <c r="E12" s="15">
        <f t="shared" si="1"/>
        <v>20800702.200000003</v>
      </c>
      <c r="F12" s="15">
        <v>10723407.800000001</v>
      </c>
      <c r="G12" s="15">
        <f t="shared" si="2"/>
        <v>10077294.400000002</v>
      </c>
      <c r="H12" s="160" t="s">
        <v>32</v>
      </c>
      <c r="I12" s="267" t="s">
        <v>33</v>
      </c>
    </row>
    <row r="13" spans="1:9" s="182" customFormat="1" ht="31.5" customHeight="1" x14ac:dyDescent="0.2">
      <c r="A13" s="185" t="s">
        <v>36</v>
      </c>
      <c r="B13" s="184" t="s">
        <v>34</v>
      </c>
      <c r="C13" s="15">
        <v>29160124.800000001</v>
      </c>
      <c r="D13" s="15">
        <v>7833345.9000000004</v>
      </c>
      <c r="E13" s="15">
        <f t="shared" si="1"/>
        <v>21326778.899999999</v>
      </c>
      <c r="F13" s="15">
        <v>3487286.7</v>
      </c>
      <c r="G13" s="15">
        <f t="shared" si="2"/>
        <v>17839492.199999999</v>
      </c>
      <c r="H13" s="160" t="s">
        <v>35</v>
      </c>
      <c r="I13" s="267" t="s">
        <v>36</v>
      </c>
    </row>
    <row r="14" spans="1:9" s="182" customFormat="1" ht="46.5" customHeight="1" x14ac:dyDescent="0.2">
      <c r="A14" s="187" t="s">
        <v>103</v>
      </c>
      <c r="B14" s="188" t="s">
        <v>104</v>
      </c>
      <c r="C14" s="19">
        <f>C15+C16</f>
        <v>20753847.400000002</v>
      </c>
      <c r="D14" s="19">
        <f t="shared" ref="D14:G14" si="3">D15+D16</f>
        <v>4337609.5</v>
      </c>
      <c r="E14" s="19">
        <f t="shared" si="3"/>
        <v>16416237.9</v>
      </c>
      <c r="F14" s="19">
        <f t="shared" si="3"/>
        <v>501702.60000000003</v>
      </c>
      <c r="G14" s="19">
        <f t="shared" si="3"/>
        <v>15914535.300000001</v>
      </c>
      <c r="H14" s="160" t="s">
        <v>145</v>
      </c>
      <c r="I14" s="274">
        <v>8</v>
      </c>
    </row>
    <row r="15" spans="1:9" s="182" customFormat="1" ht="21.75" customHeight="1" x14ac:dyDescent="0.2">
      <c r="A15" s="185" t="s">
        <v>37</v>
      </c>
      <c r="B15" s="184" t="s">
        <v>38</v>
      </c>
      <c r="C15" s="15">
        <v>3439479.1</v>
      </c>
      <c r="D15" s="15">
        <v>817016.1</v>
      </c>
      <c r="E15" s="15">
        <f>C15-D15</f>
        <v>2622463</v>
      </c>
      <c r="F15" s="15">
        <v>499892.4</v>
      </c>
      <c r="G15" s="15">
        <f t="shared" si="2"/>
        <v>2122570.6</v>
      </c>
      <c r="H15" s="276" t="s">
        <v>39</v>
      </c>
      <c r="I15" s="267" t="s">
        <v>37</v>
      </c>
    </row>
    <row r="16" spans="1:9" s="182" customFormat="1" ht="21.75" customHeight="1" x14ac:dyDescent="0.2">
      <c r="A16" s="189" t="s">
        <v>42</v>
      </c>
      <c r="B16" s="184" t="s">
        <v>43</v>
      </c>
      <c r="C16" s="15">
        <v>17314368.300000001</v>
      </c>
      <c r="D16" s="15">
        <v>3520593.4</v>
      </c>
      <c r="E16" s="15">
        <f t="shared" si="1"/>
        <v>13793774.9</v>
      </c>
      <c r="F16" s="15">
        <v>1810.2</v>
      </c>
      <c r="G16" s="15">
        <f t="shared" si="2"/>
        <v>13791964.700000001</v>
      </c>
      <c r="H16" s="160" t="s">
        <v>44</v>
      </c>
      <c r="I16" s="269" t="s">
        <v>42</v>
      </c>
    </row>
    <row r="17" spans="1:9" s="182" customFormat="1" ht="21.75" customHeight="1" x14ac:dyDescent="0.2">
      <c r="A17" s="185" t="s">
        <v>47</v>
      </c>
      <c r="B17" s="188" t="s">
        <v>45</v>
      </c>
      <c r="C17" s="19">
        <f>C18+C19</f>
        <v>46814768.899999999</v>
      </c>
      <c r="D17" s="19">
        <f t="shared" ref="D17:G17" si="4">D18+D19</f>
        <v>5585159.2000000002</v>
      </c>
      <c r="E17" s="19">
        <f t="shared" si="4"/>
        <v>41229609.699999996</v>
      </c>
      <c r="F17" s="19">
        <f t="shared" si="4"/>
        <v>35616423.300000004</v>
      </c>
      <c r="G17" s="19">
        <f t="shared" si="4"/>
        <v>5613186.3999999948</v>
      </c>
      <c r="H17" s="276" t="s">
        <v>46</v>
      </c>
      <c r="I17" s="267" t="s">
        <v>47</v>
      </c>
    </row>
    <row r="18" spans="1:9" s="182" customFormat="1" ht="21.75" customHeight="1" x14ac:dyDescent="0.2">
      <c r="A18" s="185" t="s">
        <v>48</v>
      </c>
      <c r="B18" s="184" t="s">
        <v>49</v>
      </c>
      <c r="C18" s="15">
        <v>38271414.399999999</v>
      </c>
      <c r="D18" s="15">
        <v>3472581.1</v>
      </c>
      <c r="E18" s="15">
        <f t="shared" si="1"/>
        <v>34798833.299999997</v>
      </c>
      <c r="F18" s="15">
        <v>33622061.200000003</v>
      </c>
      <c r="G18" s="15">
        <f t="shared" si="2"/>
        <v>1176772.099999994</v>
      </c>
      <c r="H18" s="160" t="s">
        <v>50</v>
      </c>
      <c r="I18" s="267" t="s">
        <v>48</v>
      </c>
    </row>
    <row r="19" spans="1:9" s="182" customFormat="1" ht="21.75" customHeight="1" thickBot="1" x14ac:dyDescent="0.25">
      <c r="A19" s="190" t="s">
        <v>51</v>
      </c>
      <c r="B19" s="191" t="s">
        <v>52</v>
      </c>
      <c r="C19" s="192">
        <v>8543354.5</v>
      </c>
      <c r="D19" s="192">
        <v>2112578.1</v>
      </c>
      <c r="E19" s="15">
        <f t="shared" si="1"/>
        <v>6430776.4000000004</v>
      </c>
      <c r="F19" s="193">
        <v>1994362.1</v>
      </c>
      <c r="G19" s="193">
        <f t="shared" si="2"/>
        <v>4436414.3000000007</v>
      </c>
      <c r="H19" s="165" t="s">
        <v>53</v>
      </c>
      <c r="I19" s="270" t="s">
        <v>51</v>
      </c>
    </row>
    <row r="20" spans="1:9" ht="21.75" customHeight="1" thickBot="1" x14ac:dyDescent="0.25">
      <c r="A20" s="310" t="s">
        <v>105</v>
      </c>
      <c r="B20" s="310"/>
      <c r="C20" s="243">
        <f>C19+C18+C16+C15+C13+C12+C11+C10+C9+C8+C7+C5</f>
        <v>251882761.90000001</v>
      </c>
      <c r="D20" s="243">
        <f>D19+D18+D16+D15+D13+D12+D11+D10+D9+D8+D7+D5</f>
        <v>55679748.600000009</v>
      </c>
      <c r="E20" s="243">
        <f>E5+E7+E8+E9+E10+E11+E12+E13+E15+E16+E18+E19</f>
        <v>196203013.30000004</v>
      </c>
      <c r="F20" s="244">
        <f>F19+F18+F16+F15+F13+F12+F11+F10+F9+F8+F7+F5</f>
        <v>65260068</v>
      </c>
      <c r="G20" s="244">
        <f>E20-F20</f>
        <v>130942945.30000004</v>
      </c>
      <c r="H20" s="312" t="s">
        <v>57</v>
      </c>
      <c r="I20" s="312"/>
    </row>
    <row r="21" spans="1:9" ht="33" customHeight="1" x14ac:dyDescent="0.2">
      <c r="A21" s="311" t="s">
        <v>106</v>
      </c>
      <c r="B21" s="311"/>
      <c r="C21" s="194"/>
      <c r="D21" s="15">
        <v>1522041.5</v>
      </c>
      <c r="E21" s="15">
        <f>-D21</f>
        <v>-1522041.5</v>
      </c>
      <c r="F21" s="196"/>
      <c r="G21" s="277">
        <f>D21</f>
        <v>1522041.5</v>
      </c>
      <c r="H21" s="313" t="s">
        <v>144</v>
      </c>
      <c r="I21" s="313"/>
    </row>
    <row r="22" spans="1:9" ht="21.75" customHeight="1" thickBot="1" x14ac:dyDescent="0.25">
      <c r="A22" s="304" t="s">
        <v>60</v>
      </c>
      <c r="B22" s="304"/>
      <c r="C22" s="245">
        <f>C20</f>
        <v>251882761.90000001</v>
      </c>
      <c r="D22" s="245">
        <f>D20+D21</f>
        <v>57201790.100000009</v>
      </c>
      <c r="E22" s="261">
        <f>E20-D21</f>
        <v>194680971.80000004</v>
      </c>
      <c r="F22" s="245">
        <f>F20</f>
        <v>65260068</v>
      </c>
      <c r="G22" s="245">
        <f>G20-G21</f>
        <v>129420903.80000004</v>
      </c>
      <c r="H22" s="314" t="s">
        <v>61</v>
      </c>
      <c r="I22" s="314"/>
    </row>
    <row r="23" spans="1:9" ht="15.75" thickTop="1" x14ac:dyDescent="0.2">
      <c r="A23" s="197"/>
      <c r="B23" s="197"/>
      <c r="C23" s="197"/>
      <c r="D23" s="207"/>
      <c r="E23" s="198"/>
      <c r="F23" s="198"/>
      <c r="G23" s="198"/>
    </row>
    <row r="24" spans="1:9" x14ac:dyDescent="0.2">
      <c r="A24" s="199"/>
      <c r="C24" s="171"/>
      <c r="D24" s="200"/>
      <c r="E24" s="171"/>
      <c r="F24" s="171"/>
      <c r="G24" s="171"/>
    </row>
    <row r="25" spans="1:9" x14ac:dyDescent="0.2">
      <c r="A25" s="199"/>
      <c r="C25" s="171"/>
      <c r="D25" s="171"/>
      <c r="E25" s="171"/>
      <c r="F25" s="171"/>
      <c r="G25" s="171"/>
    </row>
    <row r="26" spans="1:9" x14ac:dyDescent="0.2">
      <c r="A26" s="199"/>
      <c r="C26" s="171"/>
      <c r="D26" s="171"/>
      <c r="E26" s="171"/>
      <c r="F26" s="171"/>
      <c r="G26" s="171"/>
    </row>
    <row r="27" spans="1:9" x14ac:dyDescent="0.2">
      <c r="D27" s="169">
        <v>34.819301000000003</v>
      </c>
      <c r="E27" s="171">
        <v>35.212600000000002</v>
      </c>
      <c r="F27" s="171"/>
      <c r="G27" s="171"/>
    </row>
    <row r="29" spans="1:9" x14ac:dyDescent="0.2">
      <c r="D29" s="169">
        <f>E22/D27</f>
        <v>5591179.7827302748</v>
      </c>
    </row>
    <row r="30" spans="1:9" x14ac:dyDescent="0.2">
      <c r="D30" s="169">
        <f>'2015 (3)'!D29/1000</f>
        <v>5591.1797827302744</v>
      </c>
    </row>
    <row r="33" spans="2:7" x14ac:dyDescent="0.2">
      <c r="D33" s="201"/>
      <c r="E33" s="201"/>
      <c r="F33" s="201"/>
      <c r="G33" s="201"/>
    </row>
    <row r="34" spans="2:7" ht="15" x14ac:dyDescent="0.2">
      <c r="B34" s="202"/>
      <c r="C34" s="203"/>
      <c r="D34" s="65"/>
      <c r="E34" s="204"/>
      <c r="F34" s="204"/>
      <c r="G34" s="204"/>
    </row>
    <row r="35" spans="2:7" ht="15" x14ac:dyDescent="0.2">
      <c r="B35" s="202"/>
      <c r="C35" s="203"/>
      <c r="D35" s="204"/>
      <c r="E35" s="204"/>
      <c r="F35" s="204"/>
      <c r="G35" s="204"/>
    </row>
    <row r="36" spans="2:7" ht="15" x14ac:dyDescent="0.2">
      <c r="B36" s="205"/>
      <c r="C36" s="203"/>
      <c r="D36" s="206"/>
      <c r="E36" s="204"/>
      <c r="F36" s="204"/>
      <c r="G36" s="204"/>
    </row>
    <row r="37" spans="2:7" ht="15" x14ac:dyDescent="0.2">
      <c r="B37" s="205"/>
      <c r="C37" s="203"/>
      <c r="D37" s="206"/>
      <c r="E37" s="204"/>
      <c r="F37" s="204"/>
      <c r="G37" s="204"/>
    </row>
    <row r="38" spans="2:7" ht="15" x14ac:dyDescent="0.2">
      <c r="B38" s="205"/>
      <c r="C38" s="203"/>
      <c r="D38" s="206"/>
      <c r="E38" s="204"/>
      <c r="F38" s="204"/>
      <c r="G38" s="204"/>
    </row>
    <row r="39" spans="2:7" ht="15" x14ac:dyDescent="0.2">
      <c r="B39" s="205"/>
      <c r="C39" s="203"/>
      <c r="D39" s="206"/>
      <c r="E39" s="204"/>
      <c r="F39" s="204"/>
      <c r="G39" s="204"/>
    </row>
    <row r="40" spans="2:7" ht="15" x14ac:dyDescent="0.2">
      <c r="B40" s="205"/>
      <c r="C40" s="203"/>
      <c r="D40" s="206"/>
      <c r="E40" s="204"/>
      <c r="F40" s="204"/>
      <c r="G40" s="204"/>
    </row>
    <row r="41" spans="2:7" ht="15" x14ac:dyDescent="0.2">
      <c r="B41" s="205"/>
      <c r="C41" s="203"/>
      <c r="D41" s="206"/>
      <c r="E41" s="204"/>
      <c r="F41" s="204"/>
      <c r="G41" s="204"/>
    </row>
    <row r="42" spans="2:7" ht="15" x14ac:dyDescent="0.2">
      <c r="B42" s="205"/>
      <c r="C42" s="203"/>
      <c r="D42" s="206"/>
      <c r="E42" s="204"/>
      <c r="F42" s="204"/>
      <c r="G42" s="204"/>
    </row>
    <row r="43" spans="2:7" ht="15" x14ac:dyDescent="0.2">
      <c r="B43" s="205"/>
      <c r="C43" s="203"/>
      <c r="D43" s="206"/>
      <c r="E43" s="204"/>
      <c r="F43" s="204"/>
      <c r="G43" s="204"/>
    </row>
    <row r="44" spans="2:7" ht="15" x14ac:dyDescent="0.2">
      <c r="B44" s="205"/>
      <c r="C44" s="203"/>
      <c r="D44" s="206"/>
      <c r="E44" s="204"/>
      <c r="F44" s="204"/>
      <c r="G44" s="204"/>
    </row>
    <row r="45" spans="2:7" ht="15" x14ac:dyDescent="0.2">
      <c r="B45" s="205"/>
      <c r="C45" s="203"/>
      <c r="D45" s="206"/>
      <c r="E45" s="204"/>
      <c r="F45" s="204"/>
      <c r="G45" s="204"/>
    </row>
    <row r="46" spans="2:7" ht="15" x14ac:dyDescent="0.2">
      <c r="B46" s="205"/>
      <c r="C46" s="203"/>
      <c r="D46" s="206"/>
      <c r="E46" s="204"/>
      <c r="F46" s="204"/>
      <c r="G46" s="204"/>
    </row>
    <row r="47" spans="2:7" ht="15" x14ac:dyDescent="0.2">
      <c r="B47" s="205"/>
      <c r="C47" s="203"/>
      <c r="D47" s="206"/>
      <c r="E47" s="204"/>
      <c r="F47" s="204"/>
      <c r="G47" s="204"/>
    </row>
    <row r="48" spans="2:7" ht="15" x14ac:dyDescent="0.2">
      <c r="B48" s="205"/>
      <c r="C48" s="203"/>
      <c r="D48" s="206"/>
      <c r="E48" s="204"/>
      <c r="F48" s="204"/>
      <c r="G48" s="204"/>
    </row>
    <row r="49" spans="2:9" ht="15" x14ac:dyDescent="0.2">
      <c r="B49" s="305"/>
      <c r="C49" s="305"/>
      <c r="D49" s="206"/>
      <c r="E49" s="206"/>
      <c r="F49" s="206"/>
      <c r="G49" s="206"/>
      <c r="H49" s="272"/>
      <c r="I49" s="272"/>
    </row>
    <row r="50" spans="2:9" ht="15" x14ac:dyDescent="0.2">
      <c r="B50" s="305"/>
      <c r="C50" s="305"/>
      <c r="D50" s="206"/>
      <c r="E50" s="206"/>
      <c r="F50" s="206"/>
      <c r="G50" s="206"/>
    </row>
    <row r="51" spans="2:9" ht="15" x14ac:dyDescent="0.2">
      <c r="B51" s="305"/>
      <c r="C51" s="305"/>
      <c r="D51" s="206"/>
      <c r="E51" s="206"/>
      <c r="F51" s="206"/>
      <c r="G51" s="206"/>
    </row>
    <row r="54" spans="2:9" x14ac:dyDescent="0.2">
      <c r="D54" s="171"/>
      <c r="E54" s="171"/>
      <c r="F54" s="171"/>
      <c r="G54" s="171"/>
    </row>
    <row r="55" spans="2:9" x14ac:dyDescent="0.2">
      <c r="E55" s="199"/>
      <c r="F55" s="199"/>
      <c r="G55" s="199"/>
    </row>
    <row r="56" spans="2:9" x14ac:dyDescent="0.2">
      <c r="E56" s="199"/>
      <c r="F56" s="199"/>
      <c r="G56" s="199"/>
    </row>
  </sheetData>
  <mergeCells count="15">
    <mergeCell ref="B49:C49"/>
    <mergeCell ref="B50:C50"/>
    <mergeCell ref="B51:C51"/>
    <mergeCell ref="A20:B20"/>
    <mergeCell ref="H20:I20"/>
    <mergeCell ref="A21:B21"/>
    <mergeCell ref="H21:I21"/>
    <mergeCell ref="A22:B22"/>
    <mergeCell ref="H22:I22"/>
    <mergeCell ref="I3:I4"/>
    <mergeCell ref="A1:H1"/>
    <mergeCell ref="A2:H2"/>
    <mergeCell ref="A3:A4"/>
    <mergeCell ref="B3:B4"/>
    <mergeCell ref="H3:H4"/>
  </mergeCells>
  <printOptions horizontalCentered="1" verticalCentered="1"/>
  <pageMargins left="0.196850393700787" right="0.23622047244094499" top="0.196850393700787" bottom="0.23622047244094499" header="0.35433070866141703" footer="0.23622047244094499"/>
  <pageSetup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اجماليات</vt:lpstr>
      <vt:lpstr>جدول  2 </vt:lpstr>
      <vt:lpstr>2014</vt:lpstr>
      <vt:lpstr>2014 (2)</vt:lpstr>
      <vt:lpstr>2015</vt:lpstr>
      <vt:lpstr>2015 (3)</vt:lpstr>
      <vt:lpstr>'2014'!Print_Area</vt:lpstr>
      <vt:lpstr>'2014 (2)'!Print_Area</vt:lpstr>
      <vt:lpstr>'2015'!Print_Area</vt:lpstr>
      <vt:lpstr>'2015 (3)'!Print_Area</vt:lpstr>
      <vt:lpstr>اجماليات!Print_Area</vt:lpstr>
      <vt:lpstr>'جدول  2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Haidar Khaled</dc:creator>
  <cp:lastModifiedBy>Mustafa Abdulkareem</cp:lastModifiedBy>
  <cp:lastPrinted>2019-04-09T05:48:33Z</cp:lastPrinted>
  <dcterms:created xsi:type="dcterms:W3CDTF">2018-12-11T06:28:34Z</dcterms:created>
  <dcterms:modified xsi:type="dcterms:W3CDTF">2019-04-09T05:48:36Z</dcterms:modified>
</cp:coreProperties>
</file>